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mc:AlternateContent xmlns:mc="http://schemas.openxmlformats.org/markup-compatibility/2006">
    <mc:Choice Requires="x15">
      <x15ac:absPath xmlns:x15ac="http://schemas.microsoft.com/office/spreadsheetml/2010/11/ac" url="E:\FINCALABRA\Fondo TECSTEP\Modulistica\"/>
    </mc:Choice>
  </mc:AlternateContent>
  <xr:revisionPtr revIDLastSave="0" documentId="13_ncr:1_{D533E660-5FA7-4F37-921A-2C3A2556C885}" xr6:coauthVersionLast="47" xr6:coauthVersionMax="47" xr10:uidLastSave="{00000000-0000-0000-0000-000000000000}"/>
  <bookViews>
    <workbookView xWindow="-120" yWindow="-120" windowWidth="29040" windowHeight="15720" tabRatio="922" xr2:uid="{00000000-000D-0000-FFFF-FFFF00000000}"/>
  </bookViews>
  <sheets>
    <sheet name="Anagrafica" sheetId="8989" r:id="rId1"/>
    <sheet name="Investimenti previsti" sheetId="8990" r:id="rId2"/>
    <sheet name="SP consuntivo" sheetId="8974" r:id="rId3"/>
    <sheet name="CE consuntivo" sheetId="8975" r:id="rId4"/>
    <sheet name="SP cons.vo di pertin. gestion." sheetId="8976" r:id="rId5"/>
    <sheet name="SP e CE consuntivi riclassific." sheetId="8978" r:id="rId6"/>
    <sheet name="Sintesi cons.-Indici di bil." sheetId="8983" r:id="rId7"/>
    <sheet name="Rendiconto finanz.  consuntivo" sheetId="8980" r:id="rId8"/>
    <sheet name="Autodiagnosi Requisiti " sheetId="8986" r:id="rId9"/>
    <sheet name="Ricavi di vendita e val. prod." sheetId="8952" r:id="rId10"/>
    <sheet name="Costi variabili e Costi fissi" sheetId="3260" r:id="rId11"/>
    <sheet name="Crediti, rimanenze, debiti" sheetId="8970" r:id="rId12"/>
    <sheet name="Costo del lavoro" sheetId="4" r:id="rId13"/>
    <sheet name="Investimenti e ammortamenti" sheetId="8969" r:id="rId14"/>
    <sheet name="Comp. straord., iva, imposte" sheetId="8979" r:id="rId15"/>
    <sheet name="CE previsionale" sheetId="7" r:id="rId16"/>
    <sheet name="CE previsionale riclassificato" sheetId="8958" r:id="rId17"/>
    <sheet name="SP previsionale" sheetId="8" r:id="rId18"/>
    <sheet name="Bilanciamento fonte-impieghi" sheetId="9" r:id="rId19"/>
    <sheet name="Sintesi previs.-Indici di bil." sheetId="8960" r:id="rId20"/>
    <sheet name="Rendiconto finanz.  previs." sheetId="8984"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8990" l="1"/>
  <c r="C155" i="8990"/>
  <c r="E112" i="8990"/>
  <c r="E111" i="8990"/>
  <c r="E110" i="8990"/>
  <c r="E105" i="8990"/>
  <c r="E106" i="8990"/>
  <c r="E104" i="8990"/>
  <c r="A67" i="8969"/>
  <c r="A51" i="8969"/>
  <c r="A42" i="8969"/>
  <c r="A33" i="8969"/>
  <c r="A24" i="8969"/>
  <c r="E113" i="8990" l="1"/>
  <c r="E107" i="8990"/>
  <c r="G150" i="8990"/>
  <c r="G140" i="8990"/>
  <c r="G129" i="8990"/>
  <c r="G120" i="8990"/>
  <c r="G96" i="8990"/>
  <c r="G17" i="8990"/>
  <c r="G25" i="8990"/>
  <c r="G26" i="8990"/>
  <c r="G33" i="8990"/>
  <c r="G34" i="8990"/>
  <c r="G56" i="8990"/>
  <c r="G57" i="8990"/>
  <c r="G58" i="8990"/>
  <c r="G44" i="8990"/>
  <c r="G45" i="8990"/>
  <c r="G46" i="8990"/>
  <c r="F155" i="8990"/>
  <c r="G154" i="8990"/>
  <c r="G153" i="8990"/>
  <c r="G152" i="8990"/>
  <c r="G151" i="8990"/>
  <c r="G149" i="8990"/>
  <c r="G148" i="8990"/>
  <c r="G147" i="8990"/>
  <c r="F145" i="8990"/>
  <c r="C145" i="8990"/>
  <c r="G144" i="8990"/>
  <c r="G143" i="8990"/>
  <c r="G142" i="8990"/>
  <c r="G141" i="8990"/>
  <c r="G139" i="8990"/>
  <c r="G138" i="8990"/>
  <c r="G137" i="8990"/>
  <c r="F135" i="8990"/>
  <c r="C135" i="8990"/>
  <c r="G134" i="8990"/>
  <c r="G133" i="8990"/>
  <c r="G132" i="8990"/>
  <c r="G131" i="8990"/>
  <c r="G130" i="8990"/>
  <c r="G128" i="8990"/>
  <c r="G127" i="8990"/>
  <c r="G118" i="8990"/>
  <c r="G119" i="8990"/>
  <c r="G121" i="8990"/>
  <c r="G122" i="8990"/>
  <c r="G123" i="8990"/>
  <c r="G124" i="8990"/>
  <c r="F101" i="8990"/>
  <c r="C101" i="8990"/>
  <c r="F125" i="8990"/>
  <c r="C125" i="8990"/>
  <c r="G117" i="8990"/>
  <c r="G100" i="8990"/>
  <c r="G99" i="8990"/>
  <c r="G98" i="8990"/>
  <c r="G97" i="8990"/>
  <c r="G95" i="8990"/>
  <c r="G94" i="8990"/>
  <c r="G93" i="8990"/>
  <c r="G92" i="8990"/>
  <c r="G91" i="8990"/>
  <c r="G75" i="8990"/>
  <c r="F76" i="8990"/>
  <c r="C76" i="8990"/>
  <c r="G65" i="8990"/>
  <c r="G66" i="8990"/>
  <c r="G67" i="8990"/>
  <c r="G64" i="8990"/>
  <c r="F68" i="8990"/>
  <c r="C68" i="8990"/>
  <c r="F62" i="8990"/>
  <c r="C62" i="8990"/>
  <c r="F49" i="8990"/>
  <c r="C49" i="8990"/>
  <c r="F37" i="8990"/>
  <c r="C37" i="8990"/>
  <c r="G36" i="8990"/>
  <c r="G35" i="8990"/>
  <c r="G32" i="8990"/>
  <c r="G31" i="8990"/>
  <c r="G28" i="8990"/>
  <c r="G27" i="8990"/>
  <c r="G24" i="8990"/>
  <c r="G23" i="8990"/>
  <c r="F29" i="8990"/>
  <c r="C29" i="8990"/>
  <c r="F20" i="8990"/>
  <c r="F21" i="8990" s="1"/>
  <c r="C21" i="8990"/>
  <c r="G12" i="8990"/>
  <c r="G13" i="8990"/>
  <c r="G14" i="8990"/>
  <c r="G16" i="8990"/>
  <c r="G18" i="8990"/>
  <c r="G19" i="8990"/>
  <c r="G9" i="8990"/>
  <c r="G10" i="8990"/>
  <c r="G11" i="8990"/>
  <c r="G39" i="8990"/>
  <c r="G40" i="8990"/>
  <c r="G41" i="8990"/>
  <c r="G42" i="8990"/>
  <c r="G43" i="8990"/>
  <c r="G47" i="8990"/>
  <c r="G48" i="8990"/>
  <c r="G52" i="8990"/>
  <c r="G53" i="8990"/>
  <c r="G54" i="8990"/>
  <c r="G55" i="8990"/>
  <c r="G59" i="8990"/>
  <c r="G60" i="8990"/>
  <c r="G61" i="8990"/>
  <c r="G70" i="8990"/>
  <c r="G71" i="8990"/>
  <c r="G72" i="8990"/>
  <c r="G73" i="8990"/>
  <c r="G74" i="8990"/>
  <c r="E115" i="8990" l="1"/>
  <c r="F158" i="8990"/>
  <c r="F167" i="8990" s="1"/>
  <c r="C158" i="8990"/>
  <c r="C167" i="8990" s="1"/>
  <c r="C156" i="8990"/>
  <c r="D156" i="8990" s="1"/>
  <c r="G155" i="8990"/>
  <c r="G145" i="8990"/>
  <c r="G135" i="8990"/>
  <c r="G101" i="8990"/>
  <c r="G125" i="8990"/>
  <c r="F78" i="8990"/>
  <c r="F166" i="8990" s="1"/>
  <c r="C78" i="8990"/>
  <c r="C166" i="8990" s="1"/>
  <c r="G76" i="8990"/>
  <c r="C50" i="8990"/>
  <c r="G68" i="8990"/>
  <c r="G62" i="8990"/>
  <c r="G49" i="8990"/>
  <c r="G37" i="8990"/>
  <c r="G29" i="8990"/>
  <c r="G20" i="8990"/>
  <c r="G21" i="8990" s="1"/>
  <c r="F168" i="8990" l="1"/>
  <c r="D167" i="8990"/>
  <c r="C160" i="8990"/>
  <c r="G158" i="8990"/>
  <c r="G167" i="8990" s="1"/>
  <c r="G78" i="8990"/>
  <c r="G166" i="8990" s="1"/>
  <c r="D76" i="8990"/>
  <c r="G168" i="8990" l="1"/>
  <c r="D29" i="8990"/>
  <c r="D50" i="8990"/>
  <c r="D21" i="8990"/>
  <c r="D20" i="8990"/>
  <c r="C168" i="8990"/>
  <c r="B1" i="8975" l="1"/>
  <c r="B21" i="3260"/>
  <c r="B22" i="3260"/>
  <c r="B16" i="8958"/>
  <c r="C22" i="8980"/>
  <c r="B22" i="8984"/>
  <c r="B22" i="8980"/>
  <c r="B20" i="8980"/>
  <c r="B5" i="8978"/>
  <c r="C20" i="8980"/>
  <c r="B20" i="8984" s="1"/>
  <c r="B141" i="8976"/>
  <c r="B79" i="8978"/>
  <c r="B41" i="8978"/>
  <c r="B84" i="8976"/>
  <c r="B136" i="8976" s="1"/>
  <c r="A26" i="8969"/>
  <c r="A35" i="8969" s="1"/>
  <c r="A25" i="8969"/>
  <c r="A34" i="8969" s="1"/>
  <c r="B23" i="4"/>
  <c r="B8" i="3260"/>
  <c r="C40" i="8978"/>
  <c r="D40" i="8978"/>
  <c r="B40" i="8978"/>
  <c r="C38" i="8978"/>
  <c r="D38" i="8978"/>
  <c r="B38" i="8978"/>
  <c r="D73" i="8975"/>
  <c r="C73" i="8975"/>
  <c r="B12" i="8974"/>
  <c r="B12" i="8978" s="1"/>
  <c r="B17" i="8978" s="1"/>
  <c r="B7" i="8970"/>
  <c r="B8" i="8" s="1"/>
  <c r="D69" i="7"/>
  <c r="D31" i="8958" s="1"/>
  <c r="E69" i="7"/>
  <c r="E31" i="8958" s="1"/>
  <c r="F69" i="7"/>
  <c r="F31" i="8958" s="1"/>
  <c r="G69" i="7"/>
  <c r="G31" i="8958" s="1"/>
  <c r="H69" i="7"/>
  <c r="H31" i="8958" s="1"/>
  <c r="H24" i="8984" s="1"/>
  <c r="C69" i="7"/>
  <c r="C31" i="8958" s="1"/>
  <c r="C32" i="8958"/>
  <c r="C24" i="8984" s="1"/>
  <c r="D32" i="8958"/>
  <c r="E32" i="8958"/>
  <c r="F32" i="8958"/>
  <c r="G32" i="8958"/>
  <c r="H32" i="8958"/>
  <c r="C16" i="8952"/>
  <c r="C8" i="7" s="1"/>
  <c r="D16" i="8952"/>
  <c r="D8" i="7"/>
  <c r="E16" i="8952"/>
  <c r="E8" i="7" s="1"/>
  <c r="F16" i="8952"/>
  <c r="F8" i="7" s="1"/>
  <c r="G16" i="8952"/>
  <c r="G8" i="7"/>
  <c r="H16" i="8952"/>
  <c r="H8" i="7" s="1"/>
  <c r="D47" i="8"/>
  <c r="E47" i="8"/>
  <c r="F47" i="8"/>
  <c r="F49" i="8" s="1"/>
  <c r="G47" i="8"/>
  <c r="G49" i="8" s="1"/>
  <c r="H47" i="8"/>
  <c r="C47" i="8"/>
  <c r="D40" i="9"/>
  <c r="E40" i="9"/>
  <c r="F40" i="9"/>
  <c r="G40" i="9"/>
  <c r="H40" i="9"/>
  <c r="H42" i="9" s="1"/>
  <c r="H66" i="7" s="1"/>
  <c r="H28" i="8958" s="1"/>
  <c r="C40" i="9"/>
  <c r="C28" i="9"/>
  <c r="B7" i="8975"/>
  <c r="B11" i="8975" s="1"/>
  <c r="B1" i="8976"/>
  <c r="B91" i="8976" s="1"/>
  <c r="D91" i="8976" s="1"/>
  <c r="F91" i="8976" s="1"/>
  <c r="C1" i="8974"/>
  <c r="C2" i="8978" s="1"/>
  <c r="D12" i="8974"/>
  <c r="D12" i="8978"/>
  <c r="C12" i="8974"/>
  <c r="C12" i="8978" s="1"/>
  <c r="B148" i="8974"/>
  <c r="B54" i="8976" s="1"/>
  <c r="C6" i="8978"/>
  <c r="D6" i="8978"/>
  <c r="B57" i="8974"/>
  <c r="B12" i="7"/>
  <c r="B13" i="7"/>
  <c r="B14" i="7"/>
  <c r="B15" i="7"/>
  <c r="B17" i="7" s="1"/>
  <c r="B16" i="7"/>
  <c r="B20" i="7"/>
  <c r="B22" i="7"/>
  <c r="B23" i="7"/>
  <c r="B24" i="7"/>
  <c r="B25" i="7"/>
  <c r="B26" i="7"/>
  <c r="B27" i="7"/>
  <c r="B28" i="7"/>
  <c r="B30" i="7" s="1"/>
  <c r="B43" i="7"/>
  <c r="B44" i="7"/>
  <c r="B45" i="7"/>
  <c r="B46" i="7"/>
  <c r="B47" i="7"/>
  <c r="B48" i="7"/>
  <c r="B49" i="7"/>
  <c r="B50" i="7"/>
  <c r="B51" i="7"/>
  <c r="B52" i="7"/>
  <c r="B53" i="7"/>
  <c r="B54" i="7"/>
  <c r="B60" i="3260"/>
  <c r="B61" i="3260"/>
  <c r="B57" i="7"/>
  <c r="B58" i="7"/>
  <c r="B59" i="7"/>
  <c r="B29" i="7"/>
  <c r="B27" i="8978"/>
  <c r="C27" i="8978"/>
  <c r="B29" i="8978"/>
  <c r="C29" i="8978"/>
  <c r="D27" i="8978"/>
  <c r="D29" i="8978"/>
  <c r="C11" i="8980" s="1"/>
  <c r="D28" i="8978"/>
  <c r="G29" i="9"/>
  <c r="G28" i="9"/>
  <c r="C29" i="9"/>
  <c r="D29" i="9"/>
  <c r="D28" i="9"/>
  <c r="E29" i="9"/>
  <c r="E28" i="9"/>
  <c r="E31" i="9" s="1"/>
  <c r="E64" i="7" s="1"/>
  <c r="E27" i="8958" s="1"/>
  <c r="F29" i="9"/>
  <c r="F28" i="9"/>
  <c r="G17" i="4"/>
  <c r="H12" i="8"/>
  <c r="H14" i="8"/>
  <c r="H65" i="3260"/>
  <c r="H5" i="8"/>
  <c r="H4" i="8"/>
  <c r="H6" i="8" s="1"/>
  <c r="H35" i="8"/>
  <c r="H32" i="8"/>
  <c r="G43" i="7"/>
  <c r="G44" i="7"/>
  <c r="G45" i="7"/>
  <c r="G46" i="7"/>
  <c r="G49" i="7"/>
  <c r="G50" i="7"/>
  <c r="G51" i="7"/>
  <c r="G53" i="7"/>
  <c r="G57" i="7"/>
  <c r="G58" i="7"/>
  <c r="G59" i="7"/>
  <c r="G7" i="8958"/>
  <c r="G9" i="4"/>
  <c r="G37" i="7" s="1"/>
  <c r="G13" i="4"/>
  <c r="G38" i="7" s="1"/>
  <c r="G55" i="7"/>
  <c r="G22" i="8958"/>
  <c r="H43" i="7"/>
  <c r="H44" i="7"/>
  <c r="H45" i="7"/>
  <c r="H46" i="7"/>
  <c r="H49" i="7"/>
  <c r="H50" i="7"/>
  <c r="H51" i="7"/>
  <c r="H53" i="7"/>
  <c r="H57" i="7"/>
  <c r="H58" i="7"/>
  <c r="H59" i="7"/>
  <c r="H7" i="8958"/>
  <c r="C9" i="4"/>
  <c r="C37" i="7" s="1"/>
  <c r="C13" i="4"/>
  <c r="C38" i="7" s="1"/>
  <c r="D9" i="4"/>
  <c r="D37" i="7" s="1"/>
  <c r="D13" i="4"/>
  <c r="E9" i="4"/>
  <c r="E37" i="7" s="1"/>
  <c r="E13" i="4"/>
  <c r="F9" i="4"/>
  <c r="F37" i="7"/>
  <c r="F13" i="4"/>
  <c r="F38" i="7" s="1"/>
  <c r="H9" i="4"/>
  <c r="H37" i="7" s="1"/>
  <c r="H13" i="4"/>
  <c r="H17" i="4"/>
  <c r="C48" i="7"/>
  <c r="C49" i="7"/>
  <c r="C7" i="8958"/>
  <c r="D7" i="8958"/>
  <c r="E7" i="8958"/>
  <c r="F7" i="8958"/>
  <c r="H57" i="8"/>
  <c r="H55" i="7"/>
  <c r="H22" i="8958" s="1"/>
  <c r="H29" i="9"/>
  <c r="H28" i="9"/>
  <c r="G12" i="8"/>
  <c r="G14" i="8"/>
  <c r="C65" i="3260"/>
  <c r="G65" i="3260"/>
  <c r="G5" i="8"/>
  <c r="G4" i="8"/>
  <c r="G35" i="8"/>
  <c r="G32" i="8"/>
  <c r="G57" i="8"/>
  <c r="F12" i="8"/>
  <c r="F14" i="8"/>
  <c r="F5" i="8"/>
  <c r="F4" i="8"/>
  <c r="F35" i="8"/>
  <c r="F32" i="8"/>
  <c r="E12" i="8"/>
  <c r="E14" i="8"/>
  <c r="E5" i="8"/>
  <c r="E4" i="8"/>
  <c r="E35" i="8"/>
  <c r="E32" i="8"/>
  <c r="D12" i="8"/>
  <c r="D14" i="8"/>
  <c r="D5" i="8"/>
  <c r="D4" i="8"/>
  <c r="D6" i="8" s="1"/>
  <c r="D35" i="8"/>
  <c r="D32" i="8"/>
  <c r="C12" i="8"/>
  <c r="C14" i="8"/>
  <c r="C5" i="8"/>
  <c r="C4" i="8"/>
  <c r="C6" i="8" s="1"/>
  <c r="C63" i="8960" s="1"/>
  <c r="C35" i="8"/>
  <c r="C32" i="8"/>
  <c r="C33" i="8"/>
  <c r="H54" i="8"/>
  <c r="G54" i="8"/>
  <c r="F54" i="8"/>
  <c r="E54" i="8"/>
  <c r="D54" i="8"/>
  <c r="C54" i="8"/>
  <c r="C20" i="8984" s="1"/>
  <c r="H55" i="8"/>
  <c r="G55" i="8"/>
  <c r="F55" i="8"/>
  <c r="E55" i="8"/>
  <c r="D55" i="8"/>
  <c r="C55" i="8"/>
  <c r="H6" i="8952"/>
  <c r="H6" i="7"/>
  <c r="H5" i="8958" s="1"/>
  <c r="G6" i="8952"/>
  <c r="G6" i="7"/>
  <c r="G5" i="8958" s="1"/>
  <c r="F6" i="8952"/>
  <c r="F6" i="7" s="1"/>
  <c r="F5" i="8958" s="1"/>
  <c r="E6" i="8952"/>
  <c r="E6" i="7"/>
  <c r="E5" i="8958" s="1"/>
  <c r="D6" i="8952"/>
  <c r="D6" i="7" s="1"/>
  <c r="D5" i="8958" s="1"/>
  <c r="H34" i="9"/>
  <c r="H35" i="9"/>
  <c r="H38" i="9"/>
  <c r="H39" i="9"/>
  <c r="G34" i="9"/>
  <c r="G42" i="9" s="1"/>
  <c r="G66" i="7" s="1"/>
  <c r="G28" i="8958" s="1"/>
  <c r="G35" i="9"/>
  <c r="G38" i="9"/>
  <c r="G39" i="9"/>
  <c r="F34" i="9"/>
  <c r="F35" i="9"/>
  <c r="F38" i="9"/>
  <c r="F39" i="9"/>
  <c r="E34" i="9"/>
  <c r="E42" i="9" s="1"/>
  <c r="E66" i="7" s="1"/>
  <c r="E28" i="8958" s="1"/>
  <c r="E35" i="9"/>
  <c r="E38" i="9"/>
  <c r="E39" i="9"/>
  <c r="D34" i="9"/>
  <c r="D35" i="9"/>
  <c r="D38" i="9"/>
  <c r="D39" i="9"/>
  <c r="C34" i="9"/>
  <c r="C35" i="9"/>
  <c r="C38" i="9"/>
  <c r="C39" i="9"/>
  <c r="F65" i="3260"/>
  <c r="E65" i="3260"/>
  <c r="D65" i="3260"/>
  <c r="G48" i="7"/>
  <c r="G47" i="7"/>
  <c r="G67" i="7"/>
  <c r="G29" i="8958" s="1"/>
  <c r="G24" i="8984" s="1"/>
  <c r="G30" i="9"/>
  <c r="G36" i="9"/>
  <c r="G37" i="9"/>
  <c r="G41" i="9"/>
  <c r="H48" i="7"/>
  <c r="H47" i="7"/>
  <c r="F58" i="7"/>
  <c r="F59" i="7"/>
  <c r="F57" i="7"/>
  <c r="F48" i="7"/>
  <c r="F49" i="7"/>
  <c r="F50" i="7"/>
  <c r="F47" i="7"/>
  <c r="F46" i="7"/>
  <c r="F45" i="7"/>
  <c r="F44" i="7"/>
  <c r="F43" i="7"/>
  <c r="F51" i="7"/>
  <c r="F53" i="7"/>
  <c r="F55" i="7"/>
  <c r="F22" i="8958"/>
  <c r="F67" i="7"/>
  <c r="F29" i="8958"/>
  <c r="F30" i="9"/>
  <c r="F36" i="9"/>
  <c r="F37" i="9"/>
  <c r="F41" i="9"/>
  <c r="E58" i="7"/>
  <c r="E59" i="7"/>
  <c r="E57" i="7"/>
  <c r="E48" i="7"/>
  <c r="E49" i="7"/>
  <c r="E50" i="7"/>
  <c r="E47" i="7"/>
  <c r="E46" i="7"/>
  <c r="E45" i="7"/>
  <c r="E44" i="7"/>
  <c r="E43" i="7"/>
  <c r="E51" i="7"/>
  <c r="E53" i="7"/>
  <c r="E55" i="7"/>
  <c r="E22" i="8958"/>
  <c r="E67" i="7"/>
  <c r="E29" i="8958" s="1"/>
  <c r="E30" i="9"/>
  <c r="E36" i="9"/>
  <c r="E37" i="9"/>
  <c r="E41" i="9"/>
  <c r="D58" i="7"/>
  <c r="D59" i="7"/>
  <c r="D57" i="7"/>
  <c r="D48" i="7"/>
  <c r="D49" i="7"/>
  <c r="D50" i="7"/>
  <c r="D47" i="7"/>
  <c r="D46" i="7"/>
  <c r="D45" i="7"/>
  <c r="D44" i="7"/>
  <c r="D43" i="7"/>
  <c r="D51" i="7"/>
  <c r="D53" i="7"/>
  <c r="D55" i="7"/>
  <c r="D22" i="8958"/>
  <c r="D67" i="7"/>
  <c r="D29" i="8958" s="1"/>
  <c r="D30" i="9"/>
  <c r="D36" i="9"/>
  <c r="D37" i="9"/>
  <c r="D41" i="9"/>
  <c r="C58" i="7"/>
  <c r="C59" i="7"/>
  <c r="C57" i="7"/>
  <c r="C50" i="7"/>
  <c r="C47" i="7"/>
  <c r="C46" i="7"/>
  <c r="C45" i="7"/>
  <c r="C44" i="7"/>
  <c r="C43" i="7"/>
  <c r="C51" i="7"/>
  <c r="C53" i="7"/>
  <c r="C55" i="7"/>
  <c r="C22" i="8958" s="1"/>
  <c r="C67" i="7"/>
  <c r="C29" i="8958"/>
  <c r="C30" i="9"/>
  <c r="C36" i="9"/>
  <c r="C37" i="9"/>
  <c r="C41" i="9"/>
  <c r="B9" i="4"/>
  <c r="B37" i="7" s="1"/>
  <c r="B13" i="4"/>
  <c r="B29" i="8979"/>
  <c r="H30" i="9"/>
  <c r="C2" i="8969"/>
  <c r="D2" i="8969" s="1"/>
  <c r="B25" i="4"/>
  <c r="C83" i="8969"/>
  <c r="C12" i="8979"/>
  <c r="B52" i="8978"/>
  <c r="B22" i="8983" s="1"/>
  <c r="C52" i="8978"/>
  <c r="D52" i="8978"/>
  <c r="B16" i="8986" s="1"/>
  <c r="B53" i="8978"/>
  <c r="C53" i="8978"/>
  <c r="D53" i="8978"/>
  <c r="B54" i="8978"/>
  <c r="C54" i="8978"/>
  <c r="D54" i="8978"/>
  <c r="B55" i="8978"/>
  <c r="C55" i="8978"/>
  <c r="D55" i="8978"/>
  <c r="B56" i="8978"/>
  <c r="C56" i="8978"/>
  <c r="D56" i="8978"/>
  <c r="B59" i="8978"/>
  <c r="C59" i="8978"/>
  <c r="D59" i="8978"/>
  <c r="B60" i="8978"/>
  <c r="C60" i="8978"/>
  <c r="D60" i="8978"/>
  <c r="B61" i="8978"/>
  <c r="C61" i="8978"/>
  <c r="C24" i="8983" s="1"/>
  <c r="C35" i="8983" s="1"/>
  <c r="D61" i="8978"/>
  <c r="B11" i="8958" s="1"/>
  <c r="B13" i="8958" s="1"/>
  <c r="B25" i="8960" s="1"/>
  <c r="B62" i="8978"/>
  <c r="C62" i="8978"/>
  <c r="D62" i="8978"/>
  <c r="B68" i="8978"/>
  <c r="C68" i="8978"/>
  <c r="B7" i="8980"/>
  <c r="D68" i="8978"/>
  <c r="C7" i="8980" s="1"/>
  <c r="B7" i="8984" s="1"/>
  <c r="B69" i="8978"/>
  <c r="C69" i="8978"/>
  <c r="D69" i="8978"/>
  <c r="B70" i="8978"/>
  <c r="C70" i="8978"/>
  <c r="D70" i="8978"/>
  <c r="B71" i="8978"/>
  <c r="C71" i="8978"/>
  <c r="D71" i="8978"/>
  <c r="B23" i="8958" s="1"/>
  <c r="C79" i="8978"/>
  <c r="D79" i="8978"/>
  <c r="B82" i="8978"/>
  <c r="C82" i="8978"/>
  <c r="B5" i="8980" s="1"/>
  <c r="D82" i="8978"/>
  <c r="C5" i="8980"/>
  <c r="B5" i="8984"/>
  <c r="C34" i="8978"/>
  <c r="D34" i="8978"/>
  <c r="C35" i="8978"/>
  <c r="D35" i="8978"/>
  <c r="C36" i="8978"/>
  <c r="D36" i="8978"/>
  <c r="C37" i="8978"/>
  <c r="D37" i="8978"/>
  <c r="C21" i="8980" s="1"/>
  <c r="C39" i="8978"/>
  <c r="D39" i="8978"/>
  <c r="C41" i="8978"/>
  <c r="D41" i="8978"/>
  <c r="C43" i="8978"/>
  <c r="D43" i="8978"/>
  <c r="B39" i="8978"/>
  <c r="B37" i="8978"/>
  <c r="B44" i="8978" s="1"/>
  <c r="B36" i="8978"/>
  <c r="B35" i="8978"/>
  <c r="B34" i="8978"/>
  <c r="C23" i="8978"/>
  <c r="D23" i="8978"/>
  <c r="C24" i="8978"/>
  <c r="D24" i="8978"/>
  <c r="C25" i="8978"/>
  <c r="D25" i="8978"/>
  <c r="C26" i="8978"/>
  <c r="D26" i="8978"/>
  <c r="C28" i="8978"/>
  <c r="C30" i="8978"/>
  <c r="D30" i="8978"/>
  <c r="C31" i="8978"/>
  <c r="D31" i="8978"/>
  <c r="B43" i="8978"/>
  <c r="B31" i="8978"/>
  <c r="B30" i="8978"/>
  <c r="B28" i="8978"/>
  <c r="B26" i="8978"/>
  <c r="B25" i="8978"/>
  <c r="B24" i="8978"/>
  <c r="B23" i="8978"/>
  <c r="B32" i="8978" s="1"/>
  <c r="B7" i="8983" s="1"/>
  <c r="B6" i="8978"/>
  <c r="C5" i="8978"/>
  <c r="D5" i="8978"/>
  <c r="C9" i="8978"/>
  <c r="D9" i="8978"/>
  <c r="B9" i="8978"/>
  <c r="C14" i="8978"/>
  <c r="C17" i="8980"/>
  <c r="B17" i="8984" s="1"/>
  <c r="D14" i="8978"/>
  <c r="C15" i="8978"/>
  <c r="D15" i="8978"/>
  <c r="C16" i="8978"/>
  <c r="D16" i="8978"/>
  <c r="B16" i="8978"/>
  <c r="B15" i="8978"/>
  <c r="B10" i="8980" s="1"/>
  <c r="B14" i="8978"/>
  <c r="B17" i="8980" s="1"/>
  <c r="F141" i="8976"/>
  <c r="D141" i="8976"/>
  <c r="F76" i="8976"/>
  <c r="F128" i="8976" s="1"/>
  <c r="F77" i="8976"/>
  <c r="F78" i="8976"/>
  <c r="F130" i="8976" s="1"/>
  <c r="F79" i="8976"/>
  <c r="F131" i="8976" s="1"/>
  <c r="F80" i="8976"/>
  <c r="F132" i="8976" s="1"/>
  <c r="F81" i="8976"/>
  <c r="F133" i="8976"/>
  <c r="F82" i="8976"/>
  <c r="F134" i="8976" s="1"/>
  <c r="F83" i="8976"/>
  <c r="F135" i="8976" s="1"/>
  <c r="F84" i="8976"/>
  <c r="F136" i="8976" s="1"/>
  <c r="D76" i="8976"/>
  <c r="D128" i="8976"/>
  <c r="D77" i="8976"/>
  <c r="D78" i="8976"/>
  <c r="D79" i="8976"/>
  <c r="D131" i="8976" s="1"/>
  <c r="D80" i="8976"/>
  <c r="D132" i="8976"/>
  <c r="D81" i="8976"/>
  <c r="D133" i="8976"/>
  <c r="D82" i="8976"/>
  <c r="D134" i="8976" s="1"/>
  <c r="D83" i="8976"/>
  <c r="D135" i="8976"/>
  <c r="D84" i="8976"/>
  <c r="D136" i="8976" s="1"/>
  <c r="D115" i="8974"/>
  <c r="D118" i="8974"/>
  <c r="F68" i="8976"/>
  <c r="F139" i="8976" s="1"/>
  <c r="D121" i="8974"/>
  <c r="F69" i="8976" s="1"/>
  <c r="D124" i="8974"/>
  <c r="F70" i="8976" s="1"/>
  <c r="D127" i="8974"/>
  <c r="C115" i="8974"/>
  <c r="D67" i="8976" s="1"/>
  <c r="D139" i="8976" s="1"/>
  <c r="C118" i="8974"/>
  <c r="D68" i="8976" s="1"/>
  <c r="C121" i="8974"/>
  <c r="D69" i="8976" s="1"/>
  <c r="C124" i="8974"/>
  <c r="D70" i="8976" s="1"/>
  <c r="C127" i="8974"/>
  <c r="D71" i="8976" s="1"/>
  <c r="F61" i="8976"/>
  <c r="F62" i="8976"/>
  <c r="F110" i="8976"/>
  <c r="F63" i="8976"/>
  <c r="F111" i="8976" s="1"/>
  <c r="D61" i="8976"/>
  <c r="D109" i="8976" s="1"/>
  <c r="D62" i="8976"/>
  <c r="D63" i="8976"/>
  <c r="D111" i="8976" s="1"/>
  <c r="D49" i="8976"/>
  <c r="D99" i="8976"/>
  <c r="C130" i="8974"/>
  <c r="D50" i="8976" s="1"/>
  <c r="C133" i="8974"/>
  <c r="D51" i="8976" s="1"/>
  <c r="D98" i="8976" s="1"/>
  <c r="C136" i="8974"/>
  <c r="D52" i="8976" s="1"/>
  <c r="C148" i="8974"/>
  <c r="D54" i="8976" s="1"/>
  <c r="C151" i="8974"/>
  <c r="D55" i="8976" s="1"/>
  <c r="C154" i="8974"/>
  <c r="D56" i="8976"/>
  <c r="D57" i="8976"/>
  <c r="D101" i="8976" s="1"/>
  <c r="F49" i="8976"/>
  <c r="F99" i="8976" s="1"/>
  <c r="D130" i="8974"/>
  <c r="D133" i="8974"/>
  <c r="F51" i="8976" s="1"/>
  <c r="F98" i="8976" s="1"/>
  <c r="D136" i="8974"/>
  <c r="B54" i="8970" s="1"/>
  <c r="D148" i="8974"/>
  <c r="F54" i="8976"/>
  <c r="D151" i="8974"/>
  <c r="D154" i="8974"/>
  <c r="B56" i="8970" s="1"/>
  <c r="B33" i="8" s="1"/>
  <c r="F57" i="8976"/>
  <c r="F101" i="8976"/>
  <c r="D43" i="8976"/>
  <c r="D124" i="8976" s="1"/>
  <c r="D42" i="8976"/>
  <c r="D123" i="8976" s="1"/>
  <c r="D41" i="8976"/>
  <c r="D122" i="8976"/>
  <c r="D40" i="8976"/>
  <c r="D39" i="8976"/>
  <c r="D38" i="8976"/>
  <c r="D37" i="8976"/>
  <c r="D36" i="8976"/>
  <c r="D121" i="8976" s="1"/>
  <c r="D35" i="8976"/>
  <c r="C28" i="8974"/>
  <c r="C31" i="8974"/>
  <c r="C34" i="8974"/>
  <c r="C37" i="8974"/>
  <c r="D32" i="8976"/>
  <c r="D31" i="8976"/>
  <c r="D117" i="8976" s="1"/>
  <c r="F31" i="8976"/>
  <c r="F117" i="8976" s="1"/>
  <c r="F32" i="8976"/>
  <c r="D28" i="8974"/>
  <c r="D31" i="8974"/>
  <c r="D34" i="8974"/>
  <c r="D37" i="8974"/>
  <c r="F35" i="8976"/>
  <c r="F36" i="8976"/>
  <c r="F37" i="8976"/>
  <c r="F38" i="8976"/>
  <c r="F39" i="8976"/>
  <c r="F40" i="8976"/>
  <c r="F41" i="8976"/>
  <c r="F122" i="8976" s="1"/>
  <c r="F42" i="8976"/>
  <c r="F43" i="8976"/>
  <c r="F124" i="8976"/>
  <c r="D16" i="8976"/>
  <c r="D17" i="8976"/>
  <c r="D18" i="8976"/>
  <c r="D19" i="8976"/>
  <c r="D20" i="8976"/>
  <c r="D21" i="8976"/>
  <c r="D22" i="8976"/>
  <c r="D23" i="8976"/>
  <c r="D106" i="8976" s="1"/>
  <c r="D24" i="8976"/>
  <c r="D25" i="8976"/>
  <c r="D26" i="8976"/>
  <c r="D27" i="8976"/>
  <c r="F16" i="8976"/>
  <c r="F17" i="8976"/>
  <c r="F18" i="8976"/>
  <c r="F28" i="8976" s="1"/>
  <c r="F19" i="8976"/>
  <c r="F105" i="8976" s="1"/>
  <c r="F107" i="8976" s="1"/>
  <c r="F20" i="8976"/>
  <c r="F21" i="8976"/>
  <c r="F22" i="8976"/>
  <c r="F23" i="8976"/>
  <c r="F24" i="8976"/>
  <c r="F25" i="8976"/>
  <c r="F26" i="8976"/>
  <c r="F27" i="8976"/>
  <c r="F106" i="8976" s="1"/>
  <c r="F12" i="8976"/>
  <c r="F95" i="8976" s="1"/>
  <c r="D66" i="8974"/>
  <c r="D69" i="8974"/>
  <c r="D72" i="8974"/>
  <c r="D54" i="8974"/>
  <c r="F8" i="8976"/>
  <c r="F7" i="8976"/>
  <c r="F6" i="8976"/>
  <c r="F94" i="8976" s="1"/>
  <c r="F5" i="8976"/>
  <c r="F4" i="8976"/>
  <c r="D12" i="8976"/>
  <c r="D95" i="8976" s="1"/>
  <c r="C66" i="8974"/>
  <c r="C69" i="8974"/>
  <c r="C72" i="8974"/>
  <c r="C54" i="8974"/>
  <c r="B54" i="8974"/>
  <c r="B9" i="8976" s="1"/>
  <c r="D8" i="8976"/>
  <c r="D7" i="8976"/>
  <c r="D6" i="8976"/>
  <c r="D5" i="8976"/>
  <c r="D4" i="8976"/>
  <c r="B83" i="8976"/>
  <c r="B135" i="8976"/>
  <c r="B82" i="8976"/>
  <c r="B134" i="8976" s="1"/>
  <c r="B81" i="8976"/>
  <c r="B133" i="8976" s="1"/>
  <c r="B80" i="8976"/>
  <c r="B132" i="8976" s="1"/>
  <c r="B79" i="8976"/>
  <c r="B131" i="8976"/>
  <c r="B78" i="8976"/>
  <c r="B85" i="8976" s="1"/>
  <c r="B77" i="8976"/>
  <c r="B129" i="8976" s="1"/>
  <c r="B76" i="8976"/>
  <c r="B128" i="8976" s="1"/>
  <c r="B127" i="8974"/>
  <c r="B71" i="8976" s="1"/>
  <c r="B124" i="8974"/>
  <c r="B70" i="8976" s="1"/>
  <c r="B121" i="8974"/>
  <c r="B69" i="8976" s="1"/>
  <c r="B118" i="8974"/>
  <c r="B115" i="8974"/>
  <c r="B67" i="8976" s="1"/>
  <c r="B63" i="8976"/>
  <c r="B62" i="8976"/>
  <c r="B61" i="8976"/>
  <c r="B109" i="8976" s="1"/>
  <c r="B57" i="8976"/>
  <c r="B101" i="8976"/>
  <c r="B154" i="8974"/>
  <c r="B56" i="8976" s="1"/>
  <c r="B151" i="8974"/>
  <c r="B55" i="8976"/>
  <c r="B136" i="8974"/>
  <c r="B52" i="8976" s="1"/>
  <c r="B133" i="8974"/>
  <c r="B51" i="8976"/>
  <c r="B98" i="8976" s="1"/>
  <c r="B130" i="8974"/>
  <c r="B50" i="8976"/>
  <c r="B49" i="8976"/>
  <c r="B99" i="8976" s="1"/>
  <c r="B43" i="8976"/>
  <c r="B124" i="8976" s="1"/>
  <c r="B42" i="8976"/>
  <c r="B123" i="8976"/>
  <c r="B41" i="8976"/>
  <c r="B122" i="8976" s="1"/>
  <c r="B40" i="8976"/>
  <c r="B39" i="8976"/>
  <c r="B38" i="8976"/>
  <c r="B37" i="8976"/>
  <c r="B36" i="8976"/>
  <c r="B35" i="8976"/>
  <c r="B120" i="8976" s="1"/>
  <c r="B28" i="8974"/>
  <c r="B31" i="8974"/>
  <c r="B34" i="8974"/>
  <c r="B37" i="8974"/>
  <c r="B32" i="8976"/>
  <c r="B44" i="8976" s="1"/>
  <c r="B118" i="8976"/>
  <c r="B31" i="8976"/>
  <c r="B27" i="8976"/>
  <c r="B26" i="8976"/>
  <c r="B25" i="8976"/>
  <c r="B24" i="8976"/>
  <c r="B23" i="8976"/>
  <c r="B22" i="8976"/>
  <c r="B21" i="8976"/>
  <c r="B28" i="8976" s="1"/>
  <c r="B20" i="8976"/>
  <c r="B19" i="8976"/>
  <c r="B18" i="8976"/>
  <c r="B17" i="8976"/>
  <c r="B16" i="8976"/>
  <c r="B12" i="8976"/>
  <c r="B95" i="8976"/>
  <c r="B66" i="8974"/>
  <c r="B11" i="8976" s="1"/>
  <c r="B93" i="8976" s="1"/>
  <c r="B69" i="8974"/>
  <c r="B72" i="8974"/>
  <c r="B8" i="8976"/>
  <c r="B7" i="8976"/>
  <c r="B6" i="8976"/>
  <c r="B5" i="8976"/>
  <c r="B4" i="8976"/>
  <c r="B94" i="8976" s="1"/>
  <c r="B2" i="8978"/>
  <c r="B1" i="8983" s="1"/>
  <c r="B5" i="8952"/>
  <c r="B5" i="7" s="1"/>
  <c r="B4" i="8958" s="1"/>
  <c r="B6" i="8952"/>
  <c r="B6" i="7" s="1"/>
  <c r="B5" i="8958" s="1"/>
  <c r="B22" i="8952"/>
  <c r="B7" i="7" s="1"/>
  <c r="B6" i="8958" s="1"/>
  <c r="B18" i="8952"/>
  <c r="B19" i="8952"/>
  <c r="B20" i="8952"/>
  <c r="B7" i="8958" s="1"/>
  <c r="B5" i="4"/>
  <c r="B33" i="7" s="1"/>
  <c r="B17" i="8969"/>
  <c r="B41" i="7" s="1"/>
  <c r="B20" i="8958" s="1"/>
  <c r="B24" i="8958" s="1"/>
  <c r="B21" i="8969"/>
  <c r="B42" i="7"/>
  <c r="B17" i="4"/>
  <c r="D34" i="8975"/>
  <c r="D39" i="8975"/>
  <c r="D52" i="8975"/>
  <c r="B66" i="7" s="1"/>
  <c r="B28" i="8958" s="1"/>
  <c r="D60" i="8975"/>
  <c r="D64" i="8975"/>
  <c r="D70" i="8975"/>
  <c r="D77" i="8975" s="1"/>
  <c r="B71" i="7"/>
  <c r="B34" i="8958" s="1"/>
  <c r="B57" i="8"/>
  <c r="B64" i="9"/>
  <c r="B30" i="8970"/>
  <c r="B10" i="8"/>
  <c r="C7" i="7"/>
  <c r="C6" i="8958" s="1"/>
  <c r="B29" i="8970"/>
  <c r="B35" i="8970" s="1"/>
  <c r="C5" i="4"/>
  <c r="C17" i="4"/>
  <c r="C39" i="7"/>
  <c r="C52" i="8969"/>
  <c r="C53" i="8969"/>
  <c r="C61" i="8969" s="1"/>
  <c r="C54" i="8969"/>
  <c r="C62" i="8969" s="1"/>
  <c r="C55" i="8969"/>
  <c r="C63" i="8969" s="1"/>
  <c r="C56" i="8969"/>
  <c r="C64" i="8969"/>
  <c r="C58" i="8969"/>
  <c r="C65" i="8969" s="1"/>
  <c r="C51" i="8969"/>
  <c r="C57" i="8969"/>
  <c r="C52" i="7"/>
  <c r="C54" i="7"/>
  <c r="C56" i="7"/>
  <c r="C53" i="8"/>
  <c r="C56" i="8"/>
  <c r="B34" i="8"/>
  <c r="B58" i="9" s="1"/>
  <c r="C36" i="8"/>
  <c r="C39" i="8"/>
  <c r="C42" i="8" s="1"/>
  <c r="C40" i="8"/>
  <c r="C41" i="8"/>
  <c r="C44" i="8"/>
  <c r="C45" i="8"/>
  <c r="C46" i="8"/>
  <c r="C48" i="8"/>
  <c r="D7" i="7"/>
  <c r="D6" i="8958"/>
  <c r="D5" i="4"/>
  <c r="D33" i="7" s="1"/>
  <c r="D17" i="4"/>
  <c r="D39" i="7" s="1"/>
  <c r="D52" i="8969"/>
  <c r="D53" i="8969"/>
  <c r="D54" i="8969"/>
  <c r="D55" i="8969"/>
  <c r="D56" i="8969"/>
  <c r="D58" i="8969"/>
  <c r="D76" i="8969" s="1"/>
  <c r="D41" i="7" s="1"/>
  <c r="D20" i="8958" s="1"/>
  <c r="D51" i="8969"/>
  <c r="D79" i="8969" s="1"/>
  <c r="D42" i="7" s="1"/>
  <c r="D21" i="8958" s="1"/>
  <c r="D57" i="8969"/>
  <c r="D52" i="7"/>
  <c r="D54" i="7"/>
  <c r="D56" i="7"/>
  <c r="D53" i="8"/>
  <c r="D56" i="8"/>
  <c r="D33" i="8"/>
  <c r="D36" i="8"/>
  <c r="D39" i="8"/>
  <c r="D40" i="8"/>
  <c r="D41" i="8"/>
  <c r="D44" i="8"/>
  <c r="D45" i="8"/>
  <c r="D46" i="8"/>
  <c r="D48" i="8"/>
  <c r="D49" i="8" s="1"/>
  <c r="D21" i="8984" s="1"/>
  <c r="E7" i="7"/>
  <c r="E6" i="8958" s="1"/>
  <c r="E5" i="4"/>
  <c r="E33" i="7"/>
  <c r="E17" i="4"/>
  <c r="E52" i="8969"/>
  <c r="E53" i="8969"/>
  <c r="E54" i="8969"/>
  <c r="E55" i="8969"/>
  <c r="E56" i="8969"/>
  <c r="E58" i="8969"/>
  <c r="E51" i="8969"/>
  <c r="E57" i="8969"/>
  <c r="E52" i="7"/>
  <c r="E54" i="7"/>
  <c r="E56" i="7"/>
  <c r="E53" i="8"/>
  <c r="E56" i="8"/>
  <c r="E33" i="8"/>
  <c r="E36" i="8"/>
  <c r="E39" i="8"/>
  <c r="E40" i="8"/>
  <c r="E41" i="8"/>
  <c r="E44" i="8"/>
  <c r="E45" i="8"/>
  <c r="E49" i="8" s="1"/>
  <c r="E46" i="8"/>
  <c r="E48" i="8"/>
  <c r="F7" i="7"/>
  <c r="F6" i="8958"/>
  <c r="F5" i="4"/>
  <c r="F33" i="7"/>
  <c r="F17" i="4"/>
  <c r="F39" i="7" s="1"/>
  <c r="F52" i="8969"/>
  <c r="F53" i="8969"/>
  <c r="F54" i="8969"/>
  <c r="F55" i="8969"/>
  <c r="F56" i="8969"/>
  <c r="F58" i="8969"/>
  <c r="F51" i="8969"/>
  <c r="F79" i="8969" s="1"/>
  <c r="F42" i="7" s="1"/>
  <c r="F21" i="8958" s="1"/>
  <c r="F57" i="8969"/>
  <c r="F52" i="7"/>
  <c r="F54" i="7"/>
  <c r="F56" i="7"/>
  <c r="F53" i="8"/>
  <c r="F56" i="8"/>
  <c r="F33" i="8"/>
  <c r="F36" i="8"/>
  <c r="F39" i="8"/>
  <c r="F40" i="8"/>
  <c r="F42" i="8" s="1"/>
  <c r="F41" i="8"/>
  <c r="F44" i="8"/>
  <c r="F45" i="8"/>
  <c r="F46" i="8"/>
  <c r="F48" i="8"/>
  <c r="G7" i="7"/>
  <c r="G6" i="8958" s="1"/>
  <c r="G5" i="4"/>
  <c r="G52" i="8969"/>
  <c r="G76" i="8969" s="1"/>
  <c r="G41" i="7" s="1"/>
  <c r="G20" i="8958" s="1"/>
  <c r="G53" i="8969"/>
  <c r="G54" i="8969"/>
  <c r="G55" i="8969"/>
  <c r="G56" i="8969"/>
  <c r="G58" i="8969"/>
  <c r="G51" i="8969"/>
  <c r="G57" i="8969"/>
  <c r="G52" i="7"/>
  <c r="G54" i="7"/>
  <c r="G56" i="7"/>
  <c r="G53" i="8"/>
  <c r="G56" i="8"/>
  <c r="G33" i="8"/>
  <c r="G36" i="8"/>
  <c r="G39" i="8"/>
  <c r="G40" i="8"/>
  <c r="G41" i="8"/>
  <c r="G44" i="8"/>
  <c r="G45" i="8"/>
  <c r="G46" i="8"/>
  <c r="G48" i="8"/>
  <c r="H7" i="7"/>
  <c r="H6" i="8958"/>
  <c r="H5" i="4"/>
  <c r="H33" i="7" s="1"/>
  <c r="H52" i="8969"/>
  <c r="H53" i="8969"/>
  <c r="H54" i="8969"/>
  <c r="H55" i="8969"/>
  <c r="H56" i="8969"/>
  <c r="H76" i="8969" s="1"/>
  <c r="H41" i="7" s="1"/>
  <c r="H20" i="8958" s="1"/>
  <c r="H58" i="8969"/>
  <c r="H51" i="8969"/>
  <c r="H57" i="8969"/>
  <c r="H52" i="7"/>
  <c r="H54" i="7"/>
  <c r="H56" i="7"/>
  <c r="H36" i="9"/>
  <c r="H37" i="9"/>
  <c r="H41" i="9"/>
  <c r="H67" i="7"/>
  <c r="H29" i="8958" s="1"/>
  <c r="H53" i="8"/>
  <c r="H56" i="8"/>
  <c r="H33" i="8"/>
  <c r="H36" i="8"/>
  <c r="H39" i="8"/>
  <c r="H40" i="8"/>
  <c r="H41" i="8"/>
  <c r="H44" i="8"/>
  <c r="H49" i="8" s="1"/>
  <c r="H21" i="8984" s="1"/>
  <c r="H45" i="8"/>
  <c r="H46" i="8"/>
  <c r="H48" i="8"/>
  <c r="C5" i="8970"/>
  <c r="C6" i="8970"/>
  <c r="C11" i="8"/>
  <c r="C33" i="8969"/>
  <c r="C67" i="8969" s="1"/>
  <c r="C39" i="8969"/>
  <c r="C73" i="8969" s="1"/>
  <c r="C18" i="8969"/>
  <c r="C19" i="8969" s="1"/>
  <c r="C17" i="8" s="1"/>
  <c r="C34" i="8969"/>
  <c r="D34" i="8969"/>
  <c r="C35" i="8969"/>
  <c r="D35" i="8969" s="1"/>
  <c r="C36" i="8969"/>
  <c r="D36" i="8969" s="1"/>
  <c r="C37" i="8969"/>
  <c r="C71" i="8969" s="1"/>
  <c r="C38" i="8969"/>
  <c r="D38" i="8969" s="1"/>
  <c r="C40" i="8969"/>
  <c r="D83" i="8969"/>
  <c r="D12" i="8979" s="1"/>
  <c r="D5" i="8970"/>
  <c r="D6" i="8970"/>
  <c r="D11" i="8"/>
  <c r="E83" i="8969"/>
  <c r="E12" i="8979"/>
  <c r="E5" i="8970"/>
  <c r="E6" i="8970"/>
  <c r="E11" i="8"/>
  <c r="F83" i="8969"/>
  <c r="F12" i="8979" s="1"/>
  <c r="F5" i="8970"/>
  <c r="F6" i="8970"/>
  <c r="F11" i="8"/>
  <c r="G83" i="8969"/>
  <c r="G12" i="8979" s="1"/>
  <c r="G5" i="8970"/>
  <c r="G6" i="8970"/>
  <c r="G11" i="8"/>
  <c r="H83" i="8969"/>
  <c r="H12" i="8979" s="1"/>
  <c r="H5" i="8970"/>
  <c r="H6" i="8970"/>
  <c r="H11" i="8"/>
  <c r="H23" i="8"/>
  <c r="H17" i="8984" s="1"/>
  <c r="G23" i="8"/>
  <c r="F23" i="8"/>
  <c r="G17" i="8984"/>
  <c r="E23" i="8"/>
  <c r="D23" i="8"/>
  <c r="C23" i="8"/>
  <c r="B18" i="8"/>
  <c r="B21" i="8"/>
  <c r="B22" i="8" s="1"/>
  <c r="B55" i="8"/>
  <c r="B63" i="9" s="1"/>
  <c r="B54" i="8"/>
  <c r="B53" i="8"/>
  <c r="B60" i="9" s="1"/>
  <c r="C59" i="9"/>
  <c r="D59" i="9"/>
  <c r="E59" i="9"/>
  <c r="F59" i="9"/>
  <c r="G59" i="9"/>
  <c r="H59" i="9"/>
  <c r="D55" i="9"/>
  <c r="E55" i="9"/>
  <c r="F55" i="9"/>
  <c r="G55" i="9"/>
  <c r="H55" i="9"/>
  <c r="B55" i="9"/>
  <c r="B45" i="8"/>
  <c r="B51" i="9" s="1"/>
  <c r="B46" i="8"/>
  <c r="B52" i="9" s="1"/>
  <c r="B48" i="8"/>
  <c r="B54" i="9" s="1"/>
  <c r="B41" i="8"/>
  <c r="B40" i="8"/>
  <c r="B48" i="9" s="1"/>
  <c r="B39" i="8"/>
  <c r="B47" i="9" s="1"/>
  <c r="B58" i="8"/>
  <c r="B59" i="8" s="1"/>
  <c r="B24" i="8970"/>
  <c r="D57" i="8974"/>
  <c r="B12" i="8"/>
  <c r="D60" i="8974"/>
  <c r="D63" i="8974"/>
  <c r="B23" i="8970"/>
  <c r="B14" i="8"/>
  <c r="B31" i="8970"/>
  <c r="C6" i="8952" s="1"/>
  <c r="C6" i="7" s="1"/>
  <c r="C5" i="8958" s="1"/>
  <c r="B57" i="8970"/>
  <c r="B36" i="8" s="1"/>
  <c r="D7" i="8975"/>
  <c r="D11" i="8975" s="1"/>
  <c r="C7" i="8975"/>
  <c r="C11" i="8975"/>
  <c r="D19" i="8974"/>
  <c r="D13" i="8978"/>
  <c r="D17" i="8978" s="1"/>
  <c r="D51" i="8974"/>
  <c r="D7" i="8978" s="1"/>
  <c r="B66" i="8960" s="1"/>
  <c r="D83" i="8974"/>
  <c r="D88" i="8974"/>
  <c r="C31" i="8980" s="1"/>
  <c r="D106" i="8974"/>
  <c r="D21" i="8978" s="1"/>
  <c r="D111" i="8974"/>
  <c r="B61" i="8970"/>
  <c r="D139" i="8974"/>
  <c r="D142" i="8974"/>
  <c r="D145" i="8974"/>
  <c r="B31" i="8"/>
  <c r="C19" i="8974"/>
  <c r="C13" i="8978" s="1"/>
  <c r="C51" i="8974"/>
  <c r="C7" i="8978" s="1"/>
  <c r="C57" i="8974"/>
  <c r="C60" i="8974"/>
  <c r="C63" i="8974"/>
  <c r="C83" i="8974"/>
  <c r="B31" i="8980" s="1"/>
  <c r="C8" i="8978"/>
  <c r="C10" i="8980" s="1"/>
  <c r="B10" i="8984" s="1"/>
  <c r="C88" i="8974"/>
  <c r="C4" i="8978" s="1"/>
  <c r="C106" i="8974"/>
  <c r="C111" i="8974"/>
  <c r="C42" i="8978" s="1"/>
  <c r="C139" i="8974"/>
  <c r="C142" i="8974"/>
  <c r="C145" i="8974"/>
  <c r="B19" i="8974"/>
  <c r="B13" i="8978"/>
  <c r="B14" i="8980" s="1"/>
  <c r="B51" i="8974"/>
  <c r="B60" i="8974"/>
  <c r="B63" i="8974"/>
  <c r="B83" i="8974"/>
  <c r="B88" i="8974"/>
  <c r="B4" i="8978" s="1"/>
  <c r="B106" i="8974"/>
  <c r="B111" i="8974"/>
  <c r="B42" i="8978" s="1"/>
  <c r="B139" i="8974"/>
  <c r="B142" i="8974"/>
  <c r="B145" i="8974"/>
  <c r="B16" i="8975"/>
  <c r="C16" i="8975"/>
  <c r="D16" i="8975"/>
  <c r="D65" i="8978" s="1"/>
  <c r="B22" i="8975"/>
  <c r="C22" i="8975"/>
  <c r="D22" i="8975"/>
  <c r="B34" i="8975"/>
  <c r="C34" i="8975"/>
  <c r="C58" i="8975" s="1"/>
  <c r="C74" i="8978" s="1"/>
  <c r="B39" i="8975"/>
  <c r="C39" i="8975"/>
  <c r="B52" i="8975"/>
  <c r="C52" i="8975"/>
  <c r="B60" i="8975"/>
  <c r="B68" i="8975" s="1"/>
  <c r="B75" i="8978" s="1"/>
  <c r="C60" i="8975"/>
  <c r="B64" i="8975"/>
  <c r="C64" i="8975"/>
  <c r="B70" i="8975"/>
  <c r="C70" i="8975"/>
  <c r="C77" i="8975" s="1"/>
  <c r="B73" i="8975"/>
  <c r="B95" i="8974"/>
  <c r="E4" i="8969"/>
  <c r="E5" i="8969"/>
  <c r="E6" i="8969"/>
  <c r="E7" i="8969"/>
  <c r="E8" i="8969"/>
  <c r="E9" i="8969"/>
  <c r="E10" i="8969"/>
  <c r="E3" i="8969"/>
  <c r="B12" i="8970"/>
  <c r="B11" i="8970"/>
  <c r="B11" i="8969"/>
  <c r="C11" i="8969"/>
  <c r="D11" i="8969"/>
  <c r="B19" i="8969"/>
  <c r="B17" i="8"/>
  <c r="C25" i="8970"/>
  <c r="D25" i="8970"/>
  <c r="E25" i="8970"/>
  <c r="F25" i="8970"/>
  <c r="G25" i="8970"/>
  <c r="H25" i="8970"/>
  <c r="C58" i="8970"/>
  <c r="D58" i="8970"/>
  <c r="E58" i="8970"/>
  <c r="F58" i="8970"/>
  <c r="G58" i="8970"/>
  <c r="H58" i="8970"/>
  <c r="B19" i="4"/>
  <c r="C19" i="4"/>
  <c r="D19" i="4"/>
  <c r="E19" i="4"/>
  <c r="F19" i="4"/>
  <c r="G19" i="4"/>
  <c r="H19" i="4"/>
  <c r="C15" i="3260"/>
  <c r="D15" i="3260"/>
  <c r="E15" i="3260"/>
  <c r="F15" i="3260"/>
  <c r="G15" i="3260"/>
  <c r="H15" i="3260"/>
  <c r="B9" i="8970"/>
  <c r="B10" i="8970"/>
  <c r="B32" i="3260"/>
  <c r="B39" i="7"/>
  <c r="E4" i="8970"/>
  <c r="F4" i="8970"/>
  <c r="E20" i="8970"/>
  <c r="E10" i="8979" s="1"/>
  <c r="E3" i="8970"/>
  <c r="G4" i="8970"/>
  <c r="F20" i="8970"/>
  <c r="F10" i="8979" s="1"/>
  <c r="F3" i="8970"/>
  <c r="H4" i="8970"/>
  <c r="G20" i="8970"/>
  <c r="G10" i="8979" s="1"/>
  <c r="G3" i="8970"/>
  <c r="H20" i="8970"/>
  <c r="H10" i="8979" s="1"/>
  <c r="H3" i="8970"/>
  <c r="D3" i="8970"/>
  <c r="D7" i="8970" s="1"/>
  <c r="D8" i="8" s="1"/>
  <c r="D4" i="8970"/>
  <c r="D20" i="8970"/>
  <c r="D10" i="8979" s="1"/>
  <c r="C4" i="8970"/>
  <c r="C20" i="8970"/>
  <c r="C10" i="8979" s="1"/>
  <c r="C3" i="8970"/>
  <c r="C7" i="8970" s="1"/>
  <c r="C8" i="8" s="1"/>
  <c r="C57" i="8"/>
  <c r="B21" i="7"/>
  <c r="B12" i="8958"/>
  <c r="H38" i="7"/>
  <c r="B38" i="7"/>
  <c r="B8" i="8978"/>
  <c r="C60" i="8969"/>
  <c r="D60" i="8969" s="1"/>
  <c r="D40" i="8969"/>
  <c r="E40" i="8969" s="1"/>
  <c r="F40" i="8969" s="1"/>
  <c r="G40" i="8969" s="1"/>
  <c r="H40" i="8969" s="1"/>
  <c r="C22" i="8983"/>
  <c r="D57" i="8"/>
  <c r="E57" i="8"/>
  <c r="F57" i="8"/>
  <c r="B10" i="8958"/>
  <c r="E34" i="8969"/>
  <c r="D9" i="8976"/>
  <c r="G39" i="7"/>
  <c r="B22" i="8969"/>
  <c r="C22" i="8969"/>
  <c r="C68" i="8969"/>
  <c r="D1" i="8974"/>
  <c r="D2" i="8978" s="1"/>
  <c r="B20" i="8"/>
  <c r="H42" i="8"/>
  <c r="C68" i="8975"/>
  <c r="C75" i="8978" s="1"/>
  <c r="C79" i="8969"/>
  <c r="C42" i="7" s="1"/>
  <c r="C21" i="8958" s="1"/>
  <c r="B117" i="8976"/>
  <c r="B55" i="8970"/>
  <c r="B32" i="8" s="1"/>
  <c r="F55" i="8976"/>
  <c r="D38" i="7"/>
  <c r="B56" i="7"/>
  <c r="B21" i="8958"/>
  <c r="B29" i="8980"/>
  <c r="B32" i="8958"/>
  <c r="B16" i="8952"/>
  <c r="B8" i="7" s="1"/>
  <c r="B65" i="8978"/>
  <c r="C65" i="8978"/>
  <c r="E38" i="7"/>
  <c r="C33" i="7"/>
  <c r="D33" i="8969"/>
  <c r="E33" i="8969" s="1"/>
  <c r="F76" i="8969"/>
  <c r="F41" i="7" s="1"/>
  <c r="F20" i="8958" s="1"/>
  <c r="B40" i="7"/>
  <c r="B17" i="8958"/>
  <c r="B49" i="9"/>
  <c r="G33" i="7"/>
  <c r="G20" i="4"/>
  <c r="G23" i="4" s="1"/>
  <c r="G40" i="7" s="1"/>
  <c r="G17" i="8958" s="1"/>
  <c r="E39" i="7"/>
  <c r="E20" i="4"/>
  <c r="E23" i="4" s="1"/>
  <c r="E40" i="7" s="1"/>
  <c r="E17" i="8958" s="1"/>
  <c r="F9" i="8976"/>
  <c r="F129" i="8976"/>
  <c r="F34" i="8969"/>
  <c r="F109" i="8976"/>
  <c r="F64" i="8976"/>
  <c r="C21" i="8978"/>
  <c r="C9" i="8983" s="1"/>
  <c r="B55" i="7"/>
  <c r="B22" i="8958" s="1"/>
  <c r="B65" i="3260"/>
  <c r="D64" i="8969"/>
  <c r="B64" i="7"/>
  <c r="B27" i="8958" s="1"/>
  <c r="B111" i="8976"/>
  <c r="E76" i="8969"/>
  <c r="E41" i="7" s="1"/>
  <c r="E20" i="8958" s="1"/>
  <c r="B44" i="3260"/>
  <c r="G34" i="8969"/>
  <c r="H34" i="8969"/>
  <c r="B35" i="8"/>
  <c r="B59" i="9"/>
  <c r="D42" i="8974"/>
  <c r="B23" i="8" s="1"/>
  <c r="D42" i="8978"/>
  <c r="D8" i="8978"/>
  <c r="B5" i="8"/>
  <c r="B71" i="9" s="1"/>
  <c r="B62" i="8983"/>
  <c r="B121" i="8976"/>
  <c r="B21" i="8978"/>
  <c r="B68" i="8976"/>
  <c r="B157" i="8974"/>
  <c r="B159" i="8974" s="1"/>
  <c r="F50" i="8976"/>
  <c r="B33" i="8976"/>
  <c r="D75" i="8974"/>
  <c r="B13" i="8"/>
  <c r="F67" i="8976"/>
  <c r="B44" i="8"/>
  <c r="B49" i="8" s="1"/>
  <c r="D22" i="8969"/>
  <c r="E22" i="8969" s="1"/>
  <c r="C20" i="8"/>
  <c r="D129" i="8976"/>
  <c r="B62" i="9"/>
  <c r="D120" i="8976"/>
  <c r="F85" i="8976"/>
  <c r="B7" i="8978"/>
  <c r="B65" i="8983"/>
  <c r="F123" i="8976"/>
  <c r="D1" i="8976"/>
  <c r="F1" i="8976" s="1"/>
  <c r="D94" i="8976"/>
  <c r="F56" i="8976"/>
  <c r="B2" i="8980"/>
  <c r="B25" i="8970"/>
  <c r="D95" i="8974"/>
  <c r="D43" i="8974"/>
  <c r="C16" i="8980"/>
  <c r="B16" i="8984"/>
  <c r="D20" i="8"/>
  <c r="B119" i="8976"/>
  <c r="B9" i="8983"/>
  <c r="D157" i="8974"/>
  <c r="D159" i="8974" s="1"/>
  <c r="F71" i="8976"/>
  <c r="C21" i="8986"/>
  <c r="E6" i="8"/>
  <c r="F31" i="9"/>
  <c r="F64" i="7" s="1"/>
  <c r="F27" i="8958" s="1"/>
  <c r="E42" i="8"/>
  <c r="H31" i="9"/>
  <c r="H64" i="7"/>
  <c r="H27" i="8958" s="1"/>
  <c r="D31" i="9"/>
  <c r="D64" i="7" s="1"/>
  <c r="D27" i="8958" s="1"/>
  <c r="D26" i="8984" s="1"/>
  <c r="F42" i="9"/>
  <c r="F66" i="7"/>
  <c r="F28" i="8958" s="1"/>
  <c r="F6" i="8"/>
  <c r="D42" i="8"/>
  <c r="E17" i="8984"/>
  <c r="G31" i="9"/>
  <c r="G64" i="7"/>
  <c r="G27" i="8958" s="1"/>
  <c r="D42" i="9"/>
  <c r="D66" i="7" s="1"/>
  <c r="D28" i="8958" s="1"/>
  <c r="C31" i="9"/>
  <c r="C64" i="7" s="1"/>
  <c r="C27" i="8958" s="1"/>
  <c r="G6" i="8"/>
  <c r="G31" i="8984" s="1"/>
  <c r="G42" i="8"/>
  <c r="G51" i="8" s="1"/>
  <c r="C49" i="8"/>
  <c r="C21" i="8984" s="1"/>
  <c r="C19" i="8984" s="1"/>
  <c r="D17" i="8984"/>
  <c r="F17" i="8984"/>
  <c r="C19" i="8980" l="1"/>
  <c r="B19" i="8984" s="1"/>
  <c r="B21" i="8984"/>
  <c r="B33" i="8980"/>
  <c r="C29" i="8980"/>
  <c r="D5" i="8983"/>
  <c r="B6" i="8960"/>
  <c r="F63" i="8960"/>
  <c r="F31" i="8984"/>
  <c r="G29" i="8984" s="1"/>
  <c r="C31" i="8984"/>
  <c r="D29" i="8984" s="1"/>
  <c r="E26" i="8984"/>
  <c r="G21" i="8984"/>
  <c r="F51" i="8"/>
  <c r="F21" i="8984"/>
  <c r="C70" i="8969"/>
  <c r="D62" i="8969"/>
  <c r="E62" i="8969" s="1"/>
  <c r="F62" i="8969" s="1"/>
  <c r="G62" i="8969" s="1"/>
  <c r="H62" i="8969" s="1"/>
  <c r="H29" i="8984"/>
  <c r="G33" i="8984"/>
  <c r="E36" i="8969"/>
  <c r="D70" i="8969"/>
  <c r="B58" i="8970"/>
  <c r="D63" i="8960"/>
  <c r="B100" i="8976"/>
  <c r="D32" i="8978"/>
  <c r="B19" i="8"/>
  <c r="H79" i="8969"/>
  <c r="H42" i="7" s="1"/>
  <c r="H21" i="8958" s="1"/>
  <c r="D64" i="8976"/>
  <c r="D24" i="8984"/>
  <c r="B50" i="9"/>
  <c r="B50" i="8978"/>
  <c r="F52" i="8976"/>
  <c r="B20" i="4"/>
  <c r="E7" i="8970"/>
  <c r="E8" i="8" s="1"/>
  <c r="D31" i="8975"/>
  <c r="C10" i="8978"/>
  <c r="D62" i="8983"/>
  <c r="G7" i="8970"/>
  <c r="G8" i="8" s="1"/>
  <c r="D18" i="8969"/>
  <c r="D63" i="8969"/>
  <c r="E63" i="8969" s="1"/>
  <c r="F63" i="8969" s="1"/>
  <c r="G63" i="8969" s="1"/>
  <c r="H63" i="8969" s="1"/>
  <c r="D68" i="8975"/>
  <c r="B130" i="8976"/>
  <c r="F118" i="8976"/>
  <c r="B102" i="8976"/>
  <c r="G63" i="8960"/>
  <c r="D91" i="8974"/>
  <c r="D161" i="8974" s="1"/>
  <c r="D96" i="8976"/>
  <c r="B11" i="8"/>
  <c r="B42" i="8"/>
  <c r="B51" i="8" s="1"/>
  <c r="D44" i="8978"/>
  <c r="D39" i="8969"/>
  <c r="D73" i="8969" s="1"/>
  <c r="B77" i="8975"/>
  <c r="B78" i="8978" s="1"/>
  <c r="C75" i="8974"/>
  <c r="C89" i="8974" s="1"/>
  <c r="C80" i="8969"/>
  <c r="C21" i="8" s="1"/>
  <c r="C22" i="8" s="1"/>
  <c r="D58" i="8975"/>
  <c r="D118" i="8976"/>
  <c r="C42" i="9"/>
  <c r="C66" i="7" s="1"/>
  <c r="C28" i="8958" s="1"/>
  <c r="C26" i="8984" s="1"/>
  <c r="G26" i="8984"/>
  <c r="C62" i="8983"/>
  <c r="B32" i="8970"/>
  <c r="E64" i="8969"/>
  <c r="F64" i="8969" s="1"/>
  <c r="G64" i="8969" s="1"/>
  <c r="H64" i="8969" s="1"/>
  <c r="B57" i="9"/>
  <c r="F7" i="8970"/>
  <c r="F8" i="8" s="1"/>
  <c r="B10" i="8978"/>
  <c r="D11" i="8976"/>
  <c r="D93" i="8976" s="1"/>
  <c r="D33" i="8976"/>
  <c r="D119" i="8976" s="1"/>
  <c r="B11" i="8980"/>
  <c r="B57" i="8978"/>
  <c r="B63" i="8978" s="1"/>
  <c r="F26" i="8984"/>
  <c r="E63" i="8960"/>
  <c r="C31" i="8975"/>
  <c r="C32" i="8975" s="1"/>
  <c r="C79" i="8975" s="1"/>
  <c r="C81" i="8975" s="1"/>
  <c r="B42" i="8974"/>
  <c r="B43" i="8974" s="1"/>
  <c r="F120" i="8976"/>
  <c r="F33" i="8976"/>
  <c r="C32" i="8978"/>
  <c r="C7" i="8983" s="1"/>
  <c r="E24" i="8984"/>
  <c r="B96" i="8976"/>
  <c r="B103" i="8976" s="1"/>
  <c r="D125" i="8976"/>
  <c r="B66" i="8983"/>
  <c r="G27" i="4"/>
  <c r="E27" i="4"/>
  <c r="A44" i="8969"/>
  <c r="A53" i="8969" s="1"/>
  <c r="A61" i="8969" s="1"/>
  <c r="A69" i="8969" s="1"/>
  <c r="B43" i="8970"/>
  <c r="B31" i="8975"/>
  <c r="B32" i="8975" s="1"/>
  <c r="B79" i="8975" s="1"/>
  <c r="B81" i="8975" s="1"/>
  <c r="B83" i="8975" s="1"/>
  <c r="B106" i="8976"/>
  <c r="D28" i="8976"/>
  <c r="F121" i="8976"/>
  <c r="F112" i="8976"/>
  <c r="B24" i="8983"/>
  <c r="B35" i="8983" s="1"/>
  <c r="H20" i="4"/>
  <c r="D7" i="8984"/>
  <c r="H31" i="8984"/>
  <c r="H33" i="8984" s="1"/>
  <c r="D100" i="8976"/>
  <c r="D102" i="8976" s="1"/>
  <c r="D44" i="8976"/>
  <c r="D89" i="8974"/>
  <c r="B125" i="8976"/>
  <c r="G16" i="8958"/>
  <c r="H7" i="8970"/>
  <c r="H8" i="8" s="1"/>
  <c r="B58" i="8975"/>
  <c r="B74" i="8978" s="1"/>
  <c r="C14" i="8980"/>
  <c r="B14" i="8984" s="1"/>
  <c r="B105" i="8976"/>
  <c r="B107" i="8976" s="1"/>
  <c r="B64" i="8976"/>
  <c r="F13" i="8976"/>
  <c r="F11" i="8976"/>
  <c r="F93" i="8976" s="1"/>
  <c r="F96" i="8976" s="1"/>
  <c r="D85" i="8976"/>
  <c r="C57" i="8978"/>
  <c r="F24" i="8984"/>
  <c r="G79" i="8969"/>
  <c r="G42" i="7" s="1"/>
  <c r="G21" i="8958" s="1"/>
  <c r="G7" i="8984" s="1"/>
  <c r="D67" i="8969"/>
  <c r="D80" i="8969" s="1"/>
  <c r="D21" i="8" s="1"/>
  <c r="D22" i="8" s="1"/>
  <c r="E79" i="8969"/>
  <c r="E42" i="7" s="1"/>
  <c r="F33" i="8969"/>
  <c r="E67" i="8969"/>
  <c r="H7" i="8984"/>
  <c r="E11" i="8969"/>
  <c r="B16" i="8983"/>
  <c r="B19" i="8983" s="1"/>
  <c r="D61" i="8969"/>
  <c r="E61" i="8969" s="1"/>
  <c r="F61" i="8969" s="1"/>
  <c r="G61" i="8969" s="1"/>
  <c r="H61" i="8969" s="1"/>
  <c r="C69" i="8969"/>
  <c r="D51" i="8"/>
  <c r="D31" i="8984"/>
  <c r="B46" i="8978"/>
  <c r="B51" i="8983" s="1"/>
  <c r="F114" i="8976"/>
  <c r="D68" i="8969"/>
  <c r="E60" i="8969"/>
  <c r="E21" i="8984"/>
  <c r="F22" i="8969"/>
  <c r="E20" i="8"/>
  <c r="H26" i="8984"/>
  <c r="D58" i="8976"/>
  <c r="C9" i="8980"/>
  <c r="B9" i="8984" s="1"/>
  <c r="B11" i="8984"/>
  <c r="F7" i="8984"/>
  <c r="B73" i="8976"/>
  <c r="B139" i="8976"/>
  <c r="B10" i="8983"/>
  <c r="B4" i="9"/>
  <c r="C17" i="8984"/>
  <c r="C83" i="8975"/>
  <c r="B10" i="8986"/>
  <c r="C17" i="8978"/>
  <c r="B15" i="8980"/>
  <c r="C15" i="8980"/>
  <c r="B15" i="8984" s="1"/>
  <c r="E70" i="8969"/>
  <c r="F36" i="8969"/>
  <c r="F73" i="8976"/>
  <c r="F140" i="8976"/>
  <c r="F142" i="8976" s="1"/>
  <c r="B8" i="8983"/>
  <c r="B56" i="8983"/>
  <c r="B57" i="8983"/>
  <c r="H63" i="8960"/>
  <c r="E51" i="8"/>
  <c r="B61" i="8983"/>
  <c r="B64" i="8983"/>
  <c r="B4" i="8983"/>
  <c r="B60" i="8983"/>
  <c r="B59" i="8983"/>
  <c r="H51" i="8"/>
  <c r="B5" i="8983"/>
  <c r="B55" i="8983"/>
  <c r="B19" i="8978"/>
  <c r="B46" i="8983" s="1"/>
  <c r="B54" i="8983"/>
  <c r="B16" i="8980"/>
  <c r="D54" i="8983"/>
  <c r="D9" i="8983"/>
  <c r="D55" i="8983"/>
  <c r="B10" i="8960"/>
  <c r="D56" i="8983"/>
  <c r="B3" i="8952"/>
  <c r="B42" i="3260" s="1"/>
  <c r="D32" i="8975"/>
  <c r="D79" i="8975" s="1"/>
  <c r="D81" i="8975" s="1"/>
  <c r="E35" i="8969"/>
  <c r="C26" i="8980"/>
  <c r="B26" i="8984" s="1"/>
  <c r="D74" i="8978"/>
  <c r="B13" i="8976"/>
  <c r="B140" i="8976"/>
  <c r="D140" i="8976"/>
  <c r="D142" i="8976" s="1"/>
  <c r="E31" i="8984"/>
  <c r="D73" i="8976"/>
  <c r="B9" i="8980"/>
  <c r="C44" i="8978"/>
  <c r="B66" i="8978"/>
  <c r="B25" i="8983"/>
  <c r="B36" i="8983" s="1"/>
  <c r="C60" i="8983"/>
  <c r="C4" i="8983"/>
  <c r="C64" i="8983"/>
  <c r="C59" i="8983"/>
  <c r="D65" i="8969"/>
  <c r="C74" i="8969"/>
  <c r="F44" i="8976"/>
  <c r="F119" i="8976"/>
  <c r="F125" i="8976" s="1"/>
  <c r="B18" i="8983"/>
  <c r="B60" i="7"/>
  <c r="B137" i="8976"/>
  <c r="D65" i="8983"/>
  <c r="D66" i="8983" s="1"/>
  <c r="H27" i="4"/>
  <c r="H16" i="8958"/>
  <c r="H23" i="4"/>
  <c r="H40" i="7" s="1"/>
  <c r="C51" i="8"/>
  <c r="F137" i="8976"/>
  <c r="B24" i="8980"/>
  <c r="C78" i="8978"/>
  <c r="B24" i="8"/>
  <c r="E38" i="8969"/>
  <c r="D72" i="8969"/>
  <c r="B3" i="8979"/>
  <c r="B69" i="7" s="1"/>
  <c r="B31" i="8958" s="1"/>
  <c r="D78" i="8978"/>
  <c r="C24" i="8980"/>
  <c r="B24" i="8984" s="1"/>
  <c r="F46" i="8976"/>
  <c r="C65" i="8983"/>
  <c r="C66" i="8983" s="1"/>
  <c r="C23" i="8983"/>
  <c r="C34" i="8983" s="1"/>
  <c r="C63" i="8978"/>
  <c r="B5" i="8979"/>
  <c r="B67" i="7" s="1"/>
  <c r="B29" i="8958" s="1"/>
  <c r="D75" i="8978"/>
  <c r="B58" i="8976"/>
  <c r="A43" i="8969"/>
  <c r="A60" i="8969" s="1"/>
  <c r="A68" i="8969" s="1"/>
  <c r="A52" i="8969"/>
  <c r="C72" i="8969"/>
  <c r="D4" i="8978"/>
  <c r="D10" i="8978" s="1"/>
  <c r="B110" i="8976"/>
  <c r="B112" i="8976" s="1"/>
  <c r="C157" i="8974"/>
  <c r="C159" i="8974" s="1"/>
  <c r="B45" i="8970"/>
  <c r="D20" i="4"/>
  <c r="B4" i="8"/>
  <c r="D37" i="8969"/>
  <c r="D110" i="8976"/>
  <c r="D112" i="8976" s="1"/>
  <c r="D130" i="8976"/>
  <c r="D137" i="8976" s="1"/>
  <c r="B26" i="8980"/>
  <c r="C76" i="8969"/>
  <c r="C41" i="7" s="1"/>
  <c r="C20" i="8958" s="1"/>
  <c r="E39" i="8969"/>
  <c r="B21" i="8980"/>
  <c r="B19" i="8980" s="1"/>
  <c r="B23" i="8983"/>
  <c r="B34" i="8983" s="1"/>
  <c r="D24" i="8983"/>
  <c r="C95" i="8974"/>
  <c r="B75" i="8974"/>
  <c r="B89" i="8974" s="1"/>
  <c r="B91" i="8974" s="1"/>
  <c r="B161" i="8974" s="1"/>
  <c r="D105" i="8976"/>
  <c r="D107" i="8976" s="1"/>
  <c r="C42" i="8974"/>
  <c r="C43" i="8974" s="1"/>
  <c r="C91" i="8974" s="1"/>
  <c r="C161" i="8974" s="1"/>
  <c r="D57" i="8978"/>
  <c r="D22" i="8983"/>
  <c r="B14" i="8969"/>
  <c r="C14" i="8969" s="1"/>
  <c r="D14" i="8969" s="1"/>
  <c r="E14" i="8969" s="1"/>
  <c r="F14" i="8969" s="1"/>
  <c r="G14" i="8969" s="1"/>
  <c r="H14" i="8969" s="1"/>
  <c r="C1" i="8975"/>
  <c r="E16" i="8958"/>
  <c r="D1" i="8975"/>
  <c r="B2" i="8952" s="1"/>
  <c r="B19" i="8979" s="1"/>
  <c r="F20" i="4"/>
  <c r="H39" i="7"/>
  <c r="H60" i="7" s="1"/>
  <c r="B9" i="8"/>
  <c r="B15" i="8" s="1"/>
  <c r="C20" i="4"/>
  <c r="C1" i="8983"/>
  <c r="C44" i="8983"/>
  <c r="C50" i="8978"/>
  <c r="D44" i="8983"/>
  <c r="D1" i="8983"/>
  <c r="D50" i="8978"/>
  <c r="B2" i="7"/>
  <c r="C2" i="8980"/>
  <c r="B44" i="8983"/>
  <c r="C2" i="8952" l="1"/>
  <c r="B2" i="8970"/>
  <c r="D19" i="8969"/>
  <c r="D17" i="8" s="1"/>
  <c r="E18" i="8969"/>
  <c r="C13" i="8980"/>
  <c r="B13" i="8984" s="1"/>
  <c r="B40" i="8970"/>
  <c r="B30" i="8" s="1"/>
  <c r="B37" i="8" s="1"/>
  <c r="B61" i="8" s="1"/>
  <c r="B56" i="9"/>
  <c r="C61" i="8983"/>
  <c r="C33" i="8980"/>
  <c r="B29" i="8984"/>
  <c r="B47" i="3260"/>
  <c r="D8" i="8983"/>
  <c r="B9" i="8960"/>
  <c r="D57" i="8983"/>
  <c r="B15" i="8986" s="1"/>
  <c r="B2" i="8960"/>
  <c r="B3" i="8"/>
  <c r="B28" i="8970"/>
  <c r="B39" i="8970" s="1"/>
  <c r="B8" i="8979" s="1"/>
  <c r="B2" i="8979" s="1"/>
  <c r="D69" i="8969"/>
  <c r="B27" i="4"/>
  <c r="B22" i="4"/>
  <c r="B8" i="8960"/>
  <c r="D46" i="8978"/>
  <c r="D51" i="8983" s="1"/>
  <c r="D7" i="8983"/>
  <c r="D10" i="8983" s="1"/>
  <c r="B2" i="3260"/>
  <c r="B13" i="8980"/>
  <c r="F100" i="8976"/>
  <c r="F102" i="8976" s="1"/>
  <c r="F103" i="8976" s="1"/>
  <c r="F58" i="8976"/>
  <c r="D13" i="8976"/>
  <c r="G60" i="7"/>
  <c r="E21" i="8958"/>
  <c r="E7" i="8984" s="1"/>
  <c r="E60" i="7"/>
  <c r="G33" i="8969"/>
  <c r="F67" i="8969"/>
  <c r="D143" i="8976"/>
  <c r="E143" i="8976" s="1"/>
  <c r="E137" i="8976"/>
  <c r="B114" i="8976"/>
  <c r="B115" i="8976" s="1"/>
  <c r="D47" i="8983"/>
  <c r="D4" i="8983"/>
  <c r="B5" i="8960"/>
  <c r="B60" i="8960"/>
  <c r="D64" i="8983"/>
  <c r="D60" i="8983"/>
  <c r="B62" i="8960"/>
  <c r="D59" i="8983"/>
  <c r="D61" i="8983"/>
  <c r="B61" i="8960"/>
  <c r="D19" i="8978"/>
  <c r="D46" i="8983" s="1"/>
  <c r="F29" i="8984"/>
  <c r="F33" i="8984" s="1"/>
  <c r="D16" i="8983"/>
  <c r="D19" i="8983" s="1"/>
  <c r="D17" i="8983"/>
  <c r="B2" i="4"/>
  <c r="D23" i="8983"/>
  <c r="D34" i="8983" s="1"/>
  <c r="D63" i="8978"/>
  <c r="E37" i="8969"/>
  <c r="D71" i="8969"/>
  <c r="D83" i="8975"/>
  <c r="B11" i="8986"/>
  <c r="B47" i="8983"/>
  <c r="B49" i="8983"/>
  <c r="D33" i="8984"/>
  <c r="E29" i="8984"/>
  <c r="E33" i="8984" s="1"/>
  <c r="G46" i="8976"/>
  <c r="G13" i="8976"/>
  <c r="B70" i="9"/>
  <c r="B6" i="8"/>
  <c r="C15" i="8984"/>
  <c r="D15" i="8984"/>
  <c r="E142" i="8976"/>
  <c r="B7" i="8952"/>
  <c r="B19" i="3260"/>
  <c r="B28" i="4"/>
  <c r="C3" i="8952"/>
  <c r="D87" i="8976"/>
  <c r="E73" i="8976" s="1"/>
  <c r="B52" i="8983"/>
  <c r="F35" i="8969"/>
  <c r="E69" i="8969"/>
  <c r="D103" i="8976"/>
  <c r="E68" i="8969"/>
  <c r="F60" i="8969"/>
  <c r="F16" i="8958"/>
  <c r="F23" i="4"/>
  <c r="F40" i="7" s="1"/>
  <c r="F27" i="4"/>
  <c r="D114" i="8976"/>
  <c r="C7" i="8984"/>
  <c r="F143" i="8976"/>
  <c r="G143" i="8976" s="1"/>
  <c r="G137" i="8976"/>
  <c r="B46" i="8976"/>
  <c r="B55" i="8960"/>
  <c r="B58" i="8960"/>
  <c r="B56" i="8960"/>
  <c r="B57" i="8960"/>
  <c r="F115" i="8976"/>
  <c r="B17" i="8983"/>
  <c r="B142" i="8976"/>
  <c r="C77" i="8969"/>
  <c r="C18" i="8" s="1"/>
  <c r="C19" i="8" s="1"/>
  <c r="C16" i="8958"/>
  <c r="C23" i="4"/>
  <c r="C27" i="4"/>
  <c r="G36" i="8969"/>
  <c r="F70" i="8969"/>
  <c r="E73" i="8969"/>
  <c r="E80" i="8969" s="1"/>
  <c r="E21" i="8" s="1"/>
  <c r="E22" i="8" s="1"/>
  <c r="F39" i="8969"/>
  <c r="D23" i="4"/>
  <c r="D40" i="7" s="1"/>
  <c r="D27" i="4"/>
  <c r="D16" i="8958"/>
  <c r="G44" i="8976"/>
  <c r="B2" i="8958"/>
  <c r="B3" i="9" s="1"/>
  <c r="B7" i="9" s="1"/>
  <c r="B46" i="9" s="1"/>
  <c r="B45" i="8960" s="1"/>
  <c r="B18" i="3260"/>
  <c r="B87" i="8976"/>
  <c r="C58" i="8976" s="1"/>
  <c r="C66" i="8978"/>
  <c r="C25" i="8983"/>
  <c r="C36" i="8983" s="1"/>
  <c r="F38" i="8969"/>
  <c r="E72" i="8969"/>
  <c r="D74" i="8969"/>
  <c r="D77" i="8969" s="1"/>
  <c r="D18" i="8" s="1"/>
  <c r="D19" i="8" s="1"/>
  <c r="E65" i="8969"/>
  <c r="G142" i="8976"/>
  <c r="C54" i="8983"/>
  <c r="C19" i="8978"/>
  <c r="C47" i="8983" s="1"/>
  <c r="C5" i="8983"/>
  <c r="C6" i="8983" s="1"/>
  <c r="C13" i="8983" s="1"/>
  <c r="C15" i="8983" s="1"/>
  <c r="C55" i="8983"/>
  <c r="C46" i="8983"/>
  <c r="C8" i="8983"/>
  <c r="C46" i="8978"/>
  <c r="C52" i="8983" s="1"/>
  <c r="C56" i="8983"/>
  <c r="C57" i="8983"/>
  <c r="B6" i="8983"/>
  <c r="B14" i="8983" s="1"/>
  <c r="B13" i="8983"/>
  <c r="B15" i="8983" s="1"/>
  <c r="B48" i="8983"/>
  <c r="B50" i="8983"/>
  <c r="D35" i="8983"/>
  <c r="H17" i="8958"/>
  <c r="B26" i="8983"/>
  <c r="B37" i="8983" s="1"/>
  <c r="B72" i="8978"/>
  <c r="D18" i="8983"/>
  <c r="G22" i="8969"/>
  <c r="F20" i="8"/>
  <c r="G28" i="8976"/>
  <c r="F87" i="8976"/>
  <c r="B29" i="8"/>
  <c r="B2" i="8984"/>
  <c r="C18" i="3260"/>
  <c r="C47" i="3260"/>
  <c r="C2" i="3260"/>
  <c r="C2" i="8958"/>
  <c r="C3" i="9" s="1"/>
  <c r="C7" i="9" s="1"/>
  <c r="C46" i="9" s="1"/>
  <c r="C45" i="8960" s="1"/>
  <c r="C19" i="8979"/>
  <c r="C2" i="8960"/>
  <c r="C2" i="8970"/>
  <c r="C3" i="8"/>
  <c r="C2" i="7"/>
  <c r="C2" i="4"/>
  <c r="C28" i="8970"/>
  <c r="C39" i="8970" s="1"/>
  <c r="C8" i="8979" s="1"/>
  <c r="C2" i="8979" s="1"/>
  <c r="D2" i="8952"/>
  <c r="E58" i="8976" l="1"/>
  <c r="B11" i="8960"/>
  <c r="D46" i="8976"/>
  <c r="F18" i="8969"/>
  <c r="E19" i="8969"/>
  <c r="E17" i="8" s="1"/>
  <c r="C51" i="8983"/>
  <c r="D50" i="8983"/>
  <c r="D49" i="8983"/>
  <c r="D52" i="8983"/>
  <c r="D48" i="8983"/>
  <c r="G67" i="8969"/>
  <c r="H33" i="8969"/>
  <c r="H67" i="8969" s="1"/>
  <c r="E15" i="8984"/>
  <c r="F73" i="8969"/>
  <c r="F80" i="8969" s="1"/>
  <c r="F21" i="8" s="1"/>
  <c r="F22" i="8" s="1"/>
  <c r="G39" i="8969"/>
  <c r="D14" i="8984"/>
  <c r="C14" i="8984"/>
  <c r="C24" i="8"/>
  <c r="C6" i="8960" s="1"/>
  <c r="E74" i="8969"/>
  <c r="F65" i="8969"/>
  <c r="D24" i="8"/>
  <c r="D6" i="8960" s="1"/>
  <c r="G60" i="8969"/>
  <c r="F68" i="8969"/>
  <c r="E87" i="8976"/>
  <c r="E85" i="8976"/>
  <c r="E64" i="8976"/>
  <c r="D89" i="8976"/>
  <c r="C17" i="8983"/>
  <c r="C10" i="8983"/>
  <c r="B126" i="8976"/>
  <c r="C115" i="8976"/>
  <c r="C73" i="8976"/>
  <c r="G70" i="8969"/>
  <c r="H36" i="8969"/>
  <c r="H70" i="8969" s="1"/>
  <c r="D115" i="8976"/>
  <c r="B3" i="8958"/>
  <c r="B41" i="3260"/>
  <c r="B36" i="3260"/>
  <c r="B34" i="3260"/>
  <c r="B4" i="7"/>
  <c r="B9" i="7" s="1"/>
  <c r="B32" i="7" s="1"/>
  <c r="B37" i="3260"/>
  <c r="B35" i="3260"/>
  <c r="B36" i="8970"/>
  <c r="B12" i="3260"/>
  <c r="B39" i="3260"/>
  <c r="B10" i="3260"/>
  <c r="B15" i="3260" s="1"/>
  <c r="B11" i="3260"/>
  <c r="B40" i="3260"/>
  <c r="B13" i="3260"/>
  <c r="B38" i="3260"/>
  <c r="B14" i="3260"/>
  <c r="B13" i="8952"/>
  <c r="D6" i="8983"/>
  <c r="D14" i="8983" s="1"/>
  <c r="B26" i="8"/>
  <c r="B67" i="9" s="1"/>
  <c r="B63" i="8960"/>
  <c r="B31" i="8984"/>
  <c r="G20" i="8"/>
  <c r="H22" i="8969"/>
  <c r="H20" i="8" s="1"/>
  <c r="C49" i="8983"/>
  <c r="G38" i="8969"/>
  <c r="F72" i="8969"/>
  <c r="C40" i="7"/>
  <c r="C25" i="4"/>
  <c r="D25" i="4" s="1"/>
  <c r="E25" i="4" s="1"/>
  <c r="F25" i="4" s="1"/>
  <c r="G25" i="4" s="1"/>
  <c r="H25" i="4" s="1"/>
  <c r="C31" i="3260"/>
  <c r="C29" i="7" s="1"/>
  <c r="C24" i="3260"/>
  <c r="C22" i="7" s="1"/>
  <c r="C28" i="4"/>
  <c r="C20" i="3260"/>
  <c r="D3" i="8952"/>
  <c r="C30" i="8970"/>
  <c r="C29" i="3260"/>
  <c r="C27" i="7" s="1"/>
  <c r="C26" i="3260"/>
  <c r="C24" i="7" s="1"/>
  <c r="C25" i="3260"/>
  <c r="C23" i="7" s="1"/>
  <c r="C27" i="3260"/>
  <c r="C25" i="7" s="1"/>
  <c r="C30" i="3260"/>
  <c r="C28" i="7" s="1"/>
  <c r="C28" i="3260"/>
  <c r="C26" i="7" s="1"/>
  <c r="B143" i="8976"/>
  <c r="F37" i="8969"/>
  <c r="E71" i="8969"/>
  <c r="E77" i="8969" s="1"/>
  <c r="E18" i="8" s="1"/>
  <c r="B76" i="8978"/>
  <c r="B69" i="8983"/>
  <c r="B70" i="8983"/>
  <c r="B27" i="8983"/>
  <c r="B38" i="8983" s="1"/>
  <c r="C85" i="8976"/>
  <c r="C64" i="8976"/>
  <c r="F17" i="8958"/>
  <c r="F60" i="7"/>
  <c r="G85" i="8976"/>
  <c r="G64" i="8976"/>
  <c r="G87" i="8976"/>
  <c r="G58" i="8976"/>
  <c r="G73" i="8976"/>
  <c r="C14" i="8983"/>
  <c r="F126" i="8976"/>
  <c r="G115" i="8976"/>
  <c r="B89" i="8976"/>
  <c r="C28" i="8976"/>
  <c r="C44" i="8976"/>
  <c r="F69" i="8969"/>
  <c r="G35" i="8969"/>
  <c r="D25" i="8983"/>
  <c r="D36" i="8983" s="1"/>
  <c r="D66" i="8978"/>
  <c r="C48" i="8983"/>
  <c r="C50" i="8983"/>
  <c r="C72" i="8978"/>
  <c r="C26" i="8983"/>
  <c r="C37" i="8983" s="1"/>
  <c r="B12" i="8986"/>
  <c r="D17" i="8958"/>
  <c r="D60" i="7"/>
  <c r="C13" i="8976"/>
  <c r="F89" i="8976"/>
  <c r="B65" i="8960"/>
  <c r="B7" i="8960"/>
  <c r="B14" i="8960" s="1"/>
  <c r="B16" i="8960" s="1"/>
  <c r="D2" i="8970"/>
  <c r="D19" i="8979"/>
  <c r="D2" i="4"/>
  <c r="D3" i="8"/>
  <c r="D2" i="8960"/>
  <c r="D28" i="8970"/>
  <c r="D39" i="8970" s="1"/>
  <c r="D8" i="8979" s="1"/>
  <c r="D2" i="8979" s="1"/>
  <c r="D47" i="3260"/>
  <c r="D2" i="3260"/>
  <c r="D2" i="8958"/>
  <c r="D3" i="9" s="1"/>
  <c r="D7" i="9" s="1"/>
  <c r="D46" i="9" s="1"/>
  <c r="D45" i="8960" s="1"/>
  <c r="E2" i="8952"/>
  <c r="D2" i="7"/>
  <c r="D18" i="3260"/>
  <c r="C2" i="8984"/>
  <c r="C29" i="8"/>
  <c r="C87" i="8976" l="1"/>
  <c r="G18" i="8969"/>
  <c r="F19" i="8969"/>
  <c r="F17" i="8" s="1"/>
  <c r="E44" i="8976"/>
  <c r="E28" i="8976"/>
  <c r="B48" i="8960"/>
  <c r="E13" i="8976"/>
  <c r="B51" i="8960"/>
  <c r="B19" i="8960"/>
  <c r="B52" i="8960"/>
  <c r="B53" i="8960"/>
  <c r="B49" i="8960"/>
  <c r="B18" i="8960"/>
  <c r="E19" i="8"/>
  <c r="E24" i="8" s="1"/>
  <c r="E6" i="8960" s="1"/>
  <c r="B50" i="8960"/>
  <c r="C46" i="8976"/>
  <c r="D13" i="8983"/>
  <c r="D15" i="8983" s="1"/>
  <c r="B17" i="8960"/>
  <c r="B20" i="8960" s="1"/>
  <c r="B34" i="7"/>
  <c r="B62" i="7" s="1"/>
  <c r="B65" i="7" s="1"/>
  <c r="B68" i="7" s="1"/>
  <c r="B70" i="7" s="1"/>
  <c r="B72" i="7" s="1"/>
  <c r="B73" i="8960"/>
  <c r="C126" i="8976"/>
  <c r="B145" i="8976"/>
  <c r="C107" i="8976"/>
  <c r="C102" i="8976"/>
  <c r="C125" i="8976"/>
  <c r="C96" i="8976"/>
  <c r="C103" i="8976"/>
  <c r="C112" i="8976"/>
  <c r="B28" i="8983"/>
  <c r="B39" i="8983" s="1"/>
  <c r="B80" i="8978"/>
  <c r="D126" i="8976"/>
  <c r="G126" i="8976"/>
  <c r="G112" i="8976"/>
  <c r="F145" i="8976"/>
  <c r="G102" i="8976"/>
  <c r="G107" i="8976"/>
  <c r="G96" i="8976"/>
  <c r="G114" i="8976"/>
  <c r="G103" i="8976"/>
  <c r="G125" i="8976"/>
  <c r="B15" i="8960"/>
  <c r="B47" i="8960"/>
  <c r="G69" i="8969"/>
  <c r="H35" i="8969"/>
  <c r="H69" i="8969" s="1"/>
  <c r="F71" i="8969"/>
  <c r="G37" i="8969"/>
  <c r="C34" i="8"/>
  <c r="C17" i="8958"/>
  <c r="C60" i="7"/>
  <c r="C18" i="8983"/>
  <c r="C16" i="8983"/>
  <c r="C19" i="8983" s="1"/>
  <c r="H60" i="8969"/>
  <c r="H68" i="8969" s="1"/>
  <c r="G68" i="8969"/>
  <c r="G73" i="8969"/>
  <c r="G80" i="8969" s="1"/>
  <c r="G21" i="8" s="1"/>
  <c r="G22" i="8" s="1"/>
  <c r="H39" i="8969"/>
  <c r="H73" i="8969" s="1"/>
  <c r="H80" i="8969" s="1"/>
  <c r="H21" i="8" s="1"/>
  <c r="H22" i="8" s="1"/>
  <c r="C143" i="8976"/>
  <c r="C137" i="8976"/>
  <c r="C5" i="8952"/>
  <c r="C10" i="8"/>
  <c r="D26" i="8983"/>
  <c r="D37" i="8983" s="1"/>
  <c r="B14" i="8986"/>
  <c r="C23" i="8986"/>
  <c r="D72" i="8978"/>
  <c r="B13" i="8986"/>
  <c r="D31" i="3260"/>
  <c r="D29" i="7" s="1"/>
  <c r="D27" i="3260"/>
  <c r="D25" i="7" s="1"/>
  <c r="D25" i="3260"/>
  <c r="D23" i="7" s="1"/>
  <c r="D30" i="3260"/>
  <c r="D28" i="7" s="1"/>
  <c r="D20" i="3260"/>
  <c r="E3" i="8952"/>
  <c r="D28" i="3260"/>
  <c r="D26" i="7" s="1"/>
  <c r="D30" i="8970"/>
  <c r="D24" i="3260"/>
  <c r="D22" i="7" s="1"/>
  <c r="D28" i="4"/>
  <c r="D26" i="3260"/>
  <c r="D24" i="7" s="1"/>
  <c r="D29" i="3260"/>
  <c r="D27" i="7" s="1"/>
  <c r="H38" i="8969"/>
  <c r="H72" i="8969" s="1"/>
  <c r="G72" i="8969"/>
  <c r="C142" i="8976"/>
  <c r="B33" i="8984"/>
  <c r="C29" i="8984"/>
  <c r="C33" i="8984" s="1"/>
  <c r="C76" i="8978"/>
  <c r="C27" i="8983"/>
  <c r="C38" i="8983" s="1"/>
  <c r="B4" i="8980"/>
  <c r="B6" i="8980" s="1"/>
  <c r="B8" i="8980" s="1"/>
  <c r="B12" i="8980" s="1"/>
  <c r="B18" i="8980" s="1"/>
  <c r="B23" i="8980" s="1"/>
  <c r="B25" i="8980" s="1"/>
  <c r="B27" i="8980" s="1"/>
  <c r="C70" i="8983"/>
  <c r="C69" i="8983"/>
  <c r="C20" i="7"/>
  <c r="C29" i="8970"/>
  <c r="C10" i="8958"/>
  <c r="B8" i="8958"/>
  <c r="B23" i="8960"/>
  <c r="G65" i="8969"/>
  <c r="F74" i="8969"/>
  <c r="F15" i="8984"/>
  <c r="C114" i="8976"/>
  <c r="E2" i="7"/>
  <c r="E2" i="8960"/>
  <c r="F2" i="8952"/>
  <c r="E18" i="3260"/>
  <c r="E19" i="8979"/>
  <c r="E28" i="8970"/>
  <c r="E39" i="8970" s="1"/>
  <c r="E8" i="8979" s="1"/>
  <c r="E2" i="8979" s="1"/>
  <c r="E2" i="4"/>
  <c r="E2" i="8958"/>
  <c r="E3" i="9" s="1"/>
  <c r="E7" i="9" s="1"/>
  <c r="E46" i="9" s="1"/>
  <c r="E45" i="8960" s="1"/>
  <c r="E47" i="3260"/>
  <c r="E2" i="8970"/>
  <c r="E2" i="3260"/>
  <c r="E3" i="8"/>
  <c r="D29" i="8"/>
  <c r="D2" i="8984"/>
  <c r="E46" i="8976" l="1"/>
  <c r="E14" i="8984"/>
  <c r="F77" i="8969"/>
  <c r="F18" i="8" s="1"/>
  <c r="F19" i="8" s="1"/>
  <c r="F14" i="8984" s="1"/>
  <c r="G19" i="8969"/>
  <c r="G17" i="8" s="1"/>
  <c r="H18" i="8969"/>
  <c r="H19" i="8969" s="1"/>
  <c r="H17" i="8" s="1"/>
  <c r="H15" i="8984"/>
  <c r="G15" i="8984"/>
  <c r="F24" i="8"/>
  <c r="F6" i="8960" s="1"/>
  <c r="B29" i="8983"/>
  <c r="B40" i="8983" s="1"/>
  <c r="B84" i="8978"/>
  <c r="B65" i="9"/>
  <c r="B66" i="9" s="1"/>
  <c r="B68" i="9" s="1"/>
  <c r="B74" i="7"/>
  <c r="E126" i="8976"/>
  <c r="D145" i="8976"/>
  <c r="E125" i="8976"/>
  <c r="E96" i="8976"/>
  <c r="E107" i="8976"/>
  <c r="E112" i="8976"/>
  <c r="E102" i="8976"/>
  <c r="E103" i="8976"/>
  <c r="E114" i="8976"/>
  <c r="G74" i="8969"/>
  <c r="H65" i="8969"/>
  <c r="H74" i="8969" s="1"/>
  <c r="C5" i="7"/>
  <c r="C4" i="8958" s="1"/>
  <c r="C7" i="8952"/>
  <c r="C9" i="8"/>
  <c r="C21" i="3260"/>
  <c r="C32" i="8970"/>
  <c r="C80" i="8978"/>
  <c r="C28" i="8983"/>
  <c r="C39" i="8983" s="1"/>
  <c r="C58" i="9"/>
  <c r="C16" i="8984"/>
  <c r="C13" i="8984" s="1"/>
  <c r="C9" i="8960"/>
  <c r="D34" i="8"/>
  <c r="F3" i="8952"/>
  <c r="E28" i="4"/>
  <c r="E29" i="3260"/>
  <c r="E27" i="7" s="1"/>
  <c r="E26" i="3260"/>
  <c r="E24" i="7" s="1"/>
  <c r="E30" i="3260"/>
  <c r="E28" i="7" s="1"/>
  <c r="E27" i="3260"/>
  <c r="E25" i="7" s="1"/>
  <c r="E25" i="3260"/>
  <c r="E23" i="7" s="1"/>
  <c r="E20" i="3260"/>
  <c r="E24" i="3260"/>
  <c r="E22" i="7" s="1"/>
  <c r="E31" i="3260"/>
  <c r="E29" i="7" s="1"/>
  <c r="E30" i="8970"/>
  <c r="E28" i="3260"/>
  <c r="E26" i="7" s="1"/>
  <c r="D70" i="8983"/>
  <c r="D69" i="8983"/>
  <c r="D76" i="8978"/>
  <c r="C4" i="8980"/>
  <c r="D27" i="8983"/>
  <c r="D38" i="8983" s="1"/>
  <c r="E115" i="8976"/>
  <c r="D10" i="8"/>
  <c r="D5" i="8952"/>
  <c r="B24" i="8960"/>
  <c r="B35" i="8960" s="1"/>
  <c r="B15" i="8958"/>
  <c r="H37" i="8969"/>
  <c r="H71" i="8969" s="1"/>
  <c r="H77" i="8969" s="1"/>
  <c r="H18" i="8" s="1"/>
  <c r="H19" i="8" s="1"/>
  <c r="H24" i="8" s="1"/>
  <c r="H6" i="8960" s="1"/>
  <c r="G71" i="8969"/>
  <c r="B67" i="8960"/>
  <c r="B36" i="8960"/>
  <c r="D10" i="8958"/>
  <c r="D29" i="8970"/>
  <c r="D20" i="7"/>
  <c r="E29" i="8"/>
  <c r="E2" i="8984"/>
  <c r="G2" i="8952"/>
  <c r="F2" i="3260"/>
  <c r="F2" i="4"/>
  <c r="F18" i="3260"/>
  <c r="F2" i="8960"/>
  <c r="F2" i="7"/>
  <c r="F3" i="8"/>
  <c r="F2" i="8970"/>
  <c r="F47" i="3260"/>
  <c r="F2" i="8958"/>
  <c r="F3" i="9" s="1"/>
  <c r="F7" i="9" s="1"/>
  <c r="F46" i="9" s="1"/>
  <c r="F45" i="8960" s="1"/>
  <c r="F28" i="8970"/>
  <c r="F39" i="8970" s="1"/>
  <c r="F8" i="8979" s="1"/>
  <c r="F2" i="8979" s="1"/>
  <c r="F19" i="8979"/>
  <c r="G77" i="8969" l="1"/>
  <c r="G18" i="8" s="1"/>
  <c r="G19" i="8" s="1"/>
  <c r="H14" i="8984"/>
  <c r="G24" i="8"/>
  <c r="G6" i="8960" s="1"/>
  <c r="G14" i="8984"/>
  <c r="E10" i="8"/>
  <c r="E5" i="8952"/>
  <c r="C84" i="8978"/>
  <c r="C29" i="8983"/>
  <c r="C40" i="8983" s="1"/>
  <c r="D32" i="8970"/>
  <c r="D9" i="8"/>
  <c r="B4" i="8984"/>
  <c r="C6" i="8980"/>
  <c r="F30" i="3260"/>
  <c r="F28" i="7" s="1"/>
  <c r="G3" i="8952"/>
  <c r="F27" i="3260"/>
  <c r="F25" i="7" s="1"/>
  <c r="F24" i="3260"/>
  <c r="F22" i="7" s="1"/>
  <c r="F28" i="3260"/>
  <c r="F26" i="7" s="1"/>
  <c r="F20" i="3260"/>
  <c r="F31" i="3260"/>
  <c r="F29" i="7" s="1"/>
  <c r="F28" i="4"/>
  <c r="F25" i="3260"/>
  <c r="F23" i="7" s="1"/>
  <c r="F30" i="8970"/>
  <c r="F26" i="3260"/>
  <c r="F24" i="7" s="1"/>
  <c r="F29" i="3260"/>
  <c r="F27" i="7" s="1"/>
  <c r="C12" i="8958"/>
  <c r="C21" i="7"/>
  <c r="C30" i="7" s="1"/>
  <c r="C32" i="3260"/>
  <c r="C42" i="3260" s="1"/>
  <c r="C22" i="3260"/>
  <c r="B26" i="8960"/>
  <c r="B37" i="8960" s="1"/>
  <c r="B18" i="8958"/>
  <c r="D28" i="8983"/>
  <c r="D39" i="8983" s="1"/>
  <c r="D80" i="8978"/>
  <c r="E10" i="8958"/>
  <c r="E20" i="7"/>
  <c r="E29" i="8970"/>
  <c r="E21" i="3260" s="1"/>
  <c r="D58" i="9"/>
  <c r="E34" i="8"/>
  <c r="D9" i="8960"/>
  <c r="D16" i="8984"/>
  <c r="D13" i="8984" s="1"/>
  <c r="D21" i="3260"/>
  <c r="B74" i="8983"/>
  <c r="B30" i="8983"/>
  <c r="B41" i="8983" s="1"/>
  <c r="B68" i="8983"/>
  <c r="B72" i="8983" s="1"/>
  <c r="D5" i="7"/>
  <c r="D4" i="8958" s="1"/>
  <c r="D7" i="8952"/>
  <c r="C6" i="3260"/>
  <c r="C15" i="7" s="1"/>
  <c r="C7" i="3260"/>
  <c r="C16" i="7" s="1"/>
  <c r="C23" i="8958" s="1"/>
  <c r="C24" i="8958" s="1"/>
  <c r="C14" i="8952"/>
  <c r="C3" i="3260"/>
  <c r="C4" i="7"/>
  <c r="C9" i="7" s="1"/>
  <c r="C5" i="3260"/>
  <c r="C14" i="7" s="1"/>
  <c r="C4" i="3260"/>
  <c r="C13" i="7" s="1"/>
  <c r="C3" i="8958"/>
  <c r="C13" i="8952"/>
  <c r="F2" i="8984"/>
  <c r="F29" i="8"/>
  <c r="G2" i="7"/>
  <c r="G2" i="8960"/>
  <c r="G2" i="3260"/>
  <c r="G3" i="8"/>
  <c r="G2" i="8970"/>
  <c r="G19" i="8979"/>
  <c r="G2" i="8958"/>
  <c r="G3" i="9" s="1"/>
  <c r="G7" i="9" s="1"/>
  <c r="G46" i="9" s="1"/>
  <c r="G45" i="8960" s="1"/>
  <c r="G18" i="3260"/>
  <c r="H2" i="8952"/>
  <c r="G2" i="4"/>
  <c r="G47" i="3260"/>
  <c r="G28" i="8970"/>
  <c r="G39" i="8970" s="1"/>
  <c r="G8" i="8979" s="1"/>
  <c r="G2" i="8979" s="1"/>
  <c r="E21" i="7" l="1"/>
  <c r="E12" i="8958"/>
  <c r="E22" i="3260"/>
  <c r="E32" i="3260"/>
  <c r="E42" i="3260" s="1"/>
  <c r="D12" i="8958"/>
  <c r="D21" i="7"/>
  <c r="D30" i="7" s="1"/>
  <c r="D22" i="3260"/>
  <c r="D32" i="3260"/>
  <c r="D42" i="3260" s="1"/>
  <c r="E5" i="7"/>
  <c r="E4" i="8958" s="1"/>
  <c r="E7" i="8952"/>
  <c r="F29" i="8970"/>
  <c r="F20" i="7"/>
  <c r="F10" i="8958"/>
  <c r="D29" i="8983"/>
  <c r="D40" i="8983" s="1"/>
  <c r="D84" i="8978"/>
  <c r="C12" i="7"/>
  <c r="C17" i="7" s="1"/>
  <c r="C11" i="8958" s="1"/>
  <c r="C13" i="8958" s="1"/>
  <c r="C25" i="8960" s="1"/>
  <c r="C36" i="8960" s="1"/>
  <c r="C8" i="3260"/>
  <c r="E16" i="8984"/>
  <c r="E13" i="8984" s="1"/>
  <c r="E58" i="9"/>
  <c r="E9" i="8960"/>
  <c r="F34" i="8"/>
  <c r="C8" i="8980"/>
  <c r="B6" i="8984"/>
  <c r="C8" i="8958"/>
  <c r="C23" i="8960"/>
  <c r="D13" i="8952"/>
  <c r="D7" i="3260"/>
  <c r="D16" i="7" s="1"/>
  <c r="D23" i="8958" s="1"/>
  <c r="D24" i="8958" s="1"/>
  <c r="D4" i="3260"/>
  <c r="D13" i="7" s="1"/>
  <c r="D4" i="7"/>
  <c r="D9" i="7" s="1"/>
  <c r="D6" i="3260"/>
  <c r="D15" i="7" s="1"/>
  <c r="D5" i="3260"/>
  <c r="D14" i="7" s="1"/>
  <c r="D14" i="8952"/>
  <c r="D3" i="8958"/>
  <c r="D3" i="3260"/>
  <c r="B27" i="8960"/>
  <c r="B38" i="8960" s="1"/>
  <c r="B26" i="8958"/>
  <c r="F10" i="8"/>
  <c r="F5" i="8952"/>
  <c r="C68" i="8983"/>
  <c r="C72" i="8983" s="1"/>
  <c r="C30" i="8983"/>
  <c r="C41" i="8983" s="1"/>
  <c r="C74" i="8983"/>
  <c r="G30" i="8970"/>
  <c r="G27" i="3260"/>
  <c r="G25" i="7" s="1"/>
  <c r="G26" i="3260"/>
  <c r="G24" i="7" s="1"/>
  <c r="G29" i="3260"/>
  <c r="G27" i="7" s="1"/>
  <c r="G28" i="4"/>
  <c r="G20" i="3260"/>
  <c r="G24" i="3260"/>
  <c r="G22" i="7" s="1"/>
  <c r="G30" i="3260"/>
  <c r="G28" i="7" s="1"/>
  <c r="G28" i="3260"/>
  <c r="G26" i="7" s="1"/>
  <c r="G31" i="3260"/>
  <c r="G29" i="7" s="1"/>
  <c r="G25" i="3260"/>
  <c r="G23" i="7" s="1"/>
  <c r="H3" i="8952"/>
  <c r="E30" i="7"/>
  <c r="F21" i="3260"/>
  <c r="F22" i="3260" s="1"/>
  <c r="E32" i="8970"/>
  <c r="E9" i="8"/>
  <c r="G2" i="8984"/>
  <c r="G29" i="8"/>
  <c r="H19" i="8979"/>
  <c r="H2" i="7"/>
  <c r="H18" i="3260"/>
  <c r="H3" i="8"/>
  <c r="H28" i="8970"/>
  <c r="H39" i="8970" s="1"/>
  <c r="H8" i="8979" s="1"/>
  <c r="H2" i="8979" s="1"/>
  <c r="H2" i="8970"/>
  <c r="H2" i="8958"/>
  <c r="H3" i="9" s="1"/>
  <c r="H7" i="9" s="1"/>
  <c r="H46" i="9" s="1"/>
  <c r="H45" i="8960" s="1"/>
  <c r="H2" i="4"/>
  <c r="H2" i="3260"/>
  <c r="H2" i="8960"/>
  <c r="H47" i="3260"/>
  <c r="D8" i="8958" l="1"/>
  <c r="D23" i="8960"/>
  <c r="C47" i="8970"/>
  <c r="C51" i="8970" s="1"/>
  <c r="C11" i="8979" s="1"/>
  <c r="C13" i="8979" s="1"/>
  <c r="C14" i="8979" s="1"/>
  <c r="C16" i="8979" s="1"/>
  <c r="C43" i="8970"/>
  <c r="C44" i="3260"/>
  <c r="H31" i="3260"/>
  <c r="H29" i="7" s="1"/>
  <c r="H24" i="3260"/>
  <c r="H22" i="7" s="1"/>
  <c r="H25" i="3260"/>
  <c r="H23" i="7" s="1"/>
  <c r="H30" i="3260"/>
  <c r="H28" i="7" s="1"/>
  <c r="H28" i="4"/>
  <c r="H28" i="3260"/>
  <c r="H26" i="7" s="1"/>
  <c r="H26" i="3260"/>
  <c r="H24" i="7" s="1"/>
  <c r="H29" i="3260"/>
  <c r="H27" i="7" s="1"/>
  <c r="H27" i="3260"/>
  <c r="H25" i="7" s="1"/>
  <c r="H30" i="8970"/>
  <c r="H20" i="3260"/>
  <c r="C32" i="7"/>
  <c r="C24" i="8960"/>
  <c r="C35" i="8960" s="1"/>
  <c r="C15" i="8958"/>
  <c r="F5" i="7"/>
  <c r="F4" i="8958" s="1"/>
  <c r="F7" i="8952"/>
  <c r="C12" i="8980"/>
  <c r="B8" i="8984"/>
  <c r="D74" i="8983"/>
  <c r="D68" i="8983"/>
  <c r="D72" i="8983" s="1"/>
  <c r="D30" i="8983"/>
  <c r="D41" i="8983" s="1"/>
  <c r="G20" i="7"/>
  <c r="G10" i="8958"/>
  <c r="G29" i="8970"/>
  <c r="F16" i="8984"/>
  <c r="F13" i="8984" s="1"/>
  <c r="G34" i="8"/>
  <c r="F9" i="8960"/>
  <c r="F58" i="9"/>
  <c r="F32" i="8970"/>
  <c r="F9" i="8"/>
  <c r="F12" i="8958"/>
  <c r="F21" i="7"/>
  <c r="F30" i="7" s="1"/>
  <c r="B28" i="8960"/>
  <c r="B30" i="8958"/>
  <c r="F32" i="3260"/>
  <c r="F42" i="3260" s="1"/>
  <c r="G10" i="8"/>
  <c r="G5" i="8952"/>
  <c r="E5" i="3260"/>
  <c r="E14" i="7" s="1"/>
  <c r="E6" i="3260"/>
  <c r="E15" i="7" s="1"/>
  <c r="E3" i="3260"/>
  <c r="E4" i="7"/>
  <c r="E9" i="7" s="1"/>
  <c r="E7" i="3260"/>
  <c r="E16" i="7" s="1"/>
  <c r="E23" i="8958" s="1"/>
  <c r="E24" i="8958" s="1"/>
  <c r="E14" i="8952"/>
  <c r="E4" i="3260"/>
  <c r="E13" i="7" s="1"/>
  <c r="E13" i="8952"/>
  <c r="E3" i="8958"/>
  <c r="D12" i="7"/>
  <c r="D17" i="7" s="1"/>
  <c r="D11" i="8958" s="1"/>
  <c r="D13" i="8958" s="1"/>
  <c r="D25" i="8960" s="1"/>
  <c r="D36" i="8960" s="1"/>
  <c r="D8" i="3260"/>
  <c r="H29" i="8"/>
  <c r="H2" i="8984"/>
  <c r="D43" i="8970" l="1"/>
  <c r="D44" i="3260"/>
  <c r="D47" i="8970"/>
  <c r="D51" i="8970" s="1"/>
  <c r="D11" i="8979" s="1"/>
  <c r="D13" i="8979" s="1"/>
  <c r="D14" i="8979" s="1"/>
  <c r="D16" i="8979" s="1"/>
  <c r="E8" i="3260"/>
  <c r="E12" i="7"/>
  <c r="E17" i="7" s="1"/>
  <c r="E11" i="8958" s="1"/>
  <c r="E13" i="8958" s="1"/>
  <c r="E25" i="8960" s="1"/>
  <c r="B29" i="8960"/>
  <c r="B40" i="8960" s="1"/>
  <c r="B33" i="8958"/>
  <c r="H5" i="8952"/>
  <c r="H10" i="8"/>
  <c r="G5" i="7"/>
  <c r="G4" i="8958" s="1"/>
  <c r="G7" i="8952"/>
  <c r="D32" i="7"/>
  <c r="C25" i="8979"/>
  <c r="C27" i="8979" s="1"/>
  <c r="C18" i="8958"/>
  <c r="C26" i="8960"/>
  <c r="C37" i="8960" s="1"/>
  <c r="G16" i="8984"/>
  <c r="G13" i="8984" s="1"/>
  <c r="G9" i="8960"/>
  <c r="G58" i="9"/>
  <c r="H34" i="8"/>
  <c r="C40" i="8970"/>
  <c r="C30" i="8" s="1"/>
  <c r="C56" i="9"/>
  <c r="B71" i="8960"/>
  <c r="B39" i="8960"/>
  <c r="B70" i="8960"/>
  <c r="E8" i="8958"/>
  <c r="E23" i="8960"/>
  <c r="C13" i="8"/>
  <c r="C15" i="8" s="1"/>
  <c r="G9" i="8"/>
  <c r="G32" i="8970"/>
  <c r="G21" i="3260"/>
  <c r="C18" i="8980"/>
  <c r="B12" i="8984"/>
  <c r="C34" i="7"/>
  <c r="C62" i="7" s="1"/>
  <c r="C65" i="7" s="1"/>
  <c r="C68" i="7" s="1"/>
  <c r="C70" i="7" s="1"/>
  <c r="C73" i="8960"/>
  <c r="E32" i="7"/>
  <c r="F4" i="7"/>
  <c r="F9" i="7" s="1"/>
  <c r="F4" i="3260"/>
  <c r="F13" i="7" s="1"/>
  <c r="F3" i="8958"/>
  <c r="F13" i="8952"/>
  <c r="F5" i="3260"/>
  <c r="F14" i="7" s="1"/>
  <c r="F3" i="3260"/>
  <c r="F7" i="3260"/>
  <c r="F16" i="7" s="1"/>
  <c r="F23" i="8958" s="1"/>
  <c r="F24" i="8958" s="1"/>
  <c r="F6" i="3260"/>
  <c r="F15" i="7" s="1"/>
  <c r="F14" i="8952"/>
  <c r="H10" i="8958"/>
  <c r="H29" i="8970"/>
  <c r="H20" i="7"/>
  <c r="D24" i="8960"/>
  <c r="D35" i="8960" s="1"/>
  <c r="D15" i="8958"/>
  <c r="C26" i="8" l="1"/>
  <c r="C67" i="9" s="1"/>
  <c r="C5" i="8960"/>
  <c r="C10" i="8984"/>
  <c r="D34" i="7"/>
  <c r="D62" i="7" s="1"/>
  <c r="D65" i="7" s="1"/>
  <c r="D68" i="7" s="1"/>
  <c r="D70" i="7" s="1"/>
  <c r="D73" i="8960"/>
  <c r="B30" i="8960"/>
  <c r="B41" i="8960" s="1"/>
  <c r="B35" i="8958"/>
  <c r="H32" i="8970"/>
  <c r="H9" i="8"/>
  <c r="F8" i="8958"/>
  <c r="F23" i="8960"/>
  <c r="B18" i="8984"/>
  <c r="C23" i="8980"/>
  <c r="E24" i="8960"/>
  <c r="E35" i="8960" s="1"/>
  <c r="E15" i="8958"/>
  <c r="H16" i="8984"/>
  <c r="H13" i="8984" s="1"/>
  <c r="H58" i="9"/>
  <c r="H9" i="8960"/>
  <c r="G3" i="8958"/>
  <c r="G4" i="7"/>
  <c r="G9" i="7" s="1"/>
  <c r="G3" i="3260"/>
  <c r="G7" i="3260"/>
  <c r="G16" i="7" s="1"/>
  <c r="G23" i="8958" s="1"/>
  <c r="G24" i="8958" s="1"/>
  <c r="G4" i="3260"/>
  <c r="G13" i="7" s="1"/>
  <c r="G6" i="3260"/>
  <c r="G15" i="7" s="1"/>
  <c r="G5" i="3260"/>
  <c r="G14" i="7" s="1"/>
  <c r="G14" i="8952"/>
  <c r="G13" i="8952"/>
  <c r="E36" i="8960"/>
  <c r="G21" i="7"/>
  <c r="G30" i="7" s="1"/>
  <c r="G12" i="8958"/>
  <c r="G32" i="3260"/>
  <c r="G42" i="3260" s="1"/>
  <c r="G22" i="3260"/>
  <c r="H21" i="3260"/>
  <c r="E43" i="8970"/>
  <c r="E47" i="8970"/>
  <c r="E51" i="8970" s="1"/>
  <c r="E11" i="8979" s="1"/>
  <c r="E13" i="8979" s="1"/>
  <c r="E14" i="8979" s="1"/>
  <c r="E16" i="8979" s="1"/>
  <c r="E44" i="3260"/>
  <c r="D26" i="8960"/>
  <c r="D37" i="8960" s="1"/>
  <c r="D18" i="8958"/>
  <c r="D25" i="8979"/>
  <c r="D27" i="8979" s="1"/>
  <c r="H5" i="7"/>
  <c r="H4" i="8958" s="1"/>
  <c r="H7" i="8952"/>
  <c r="D13" i="8"/>
  <c r="D15" i="8" s="1"/>
  <c r="D10" i="8984" s="1"/>
  <c r="E73" i="8960"/>
  <c r="E34" i="7"/>
  <c r="E62" i="7" s="1"/>
  <c r="E65" i="7" s="1"/>
  <c r="E68" i="7" s="1"/>
  <c r="E70" i="7" s="1"/>
  <c r="F12" i="7"/>
  <c r="F17" i="7" s="1"/>
  <c r="F11" i="8958" s="1"/>
  <c r="F13" i="8958" s="1"/>
  <c r="F25" i="8960" s="1"/>
  <c r="F36" i="8960" s="1"/>
  <c r="F8" i="3260"/>
  <c r="C66" i="8960"/>
  <c r="C67" i="8960" s="1"/>
  <c r="C27" i="8960"/>
  <c r="C38" i="8960" s="1"/>
  <c r="C26" i="8958"/>
  <c r="D40" i="8970"/>
  <c r="D30" i="8" s="1"/>
  <c r="D56" i="9"/>
  <c r="F32" i="7" l="1"/>
  <c r="D26" i="8958"/>
  <c r="D27" i="8960"/>
  <c r="D38" i="8960" s="1"/>
  <c r="F15" i="8958"/>
  <c r="F24" i="8960"/>
  <c r="F35" i="8960" s="1"/>
  <c r="G8" i="8958"/>
  <c r="G23" i="8960"/>
  <c r="H21" i="7"/>
  <c r="H30" i="7" s="1"/>
  <c r="H12" i="8958"/>
  <c r="H22" i="3260"/>
  <c r="H32" i="3260"/>
  <c r="H42" i="3260" s="1"/>
  <c r="D5" i="8960"/>
  <c r="D26" i="8"/>
  <c r="D67" i="9" s="1"/>
  <c r="E13" i="8"/>
  <c r="E15" i="8" s="1"/>
  <c r="E10" i="8984" s="1"/>
  <c r="C7" i="8960"/>
  <c r="C14" i="8960" s="1"/>
  <c r="F47" i="8970"/>
  <c r="F51" i="8970" s="1"/>
  <c r="F11" i="8979" s="1"/>
  <c r="F13" i="8979" s="1"/>
  <c r="F14" i="8979" s="1"/>
  <c r="F16" i="8979" s="1"/>
  <c r="F44" i="3260"/>
  <c r="F43" i="8970"/>
  <c r="E40" i="8970"/>
  <c r="E30" i="8" s="1"/>
  <c r="E56" i="9"/>
  <c r="E25" i="8979"/>
  <c r="E27" i="8979" s="1"/>
  <c r="E18" i="8958"/>
  <c r="E26" i="8960"/>
  <c r="E37" i="8960" s="1"/>
  <c r="B78" i="8960"/>
  <c r="B31" i="8960"/>
  <c r="D66" i="8960"/>
  <c r="D67" i="8960" s="1"/>
  <c r="H4" i="3260"/>
  <c r="H13" i="7" s="1"/>
  <c r="H13" i="8952"/>
  <c r="H3" i="3260"/>
  <c r="H6" i="3260"/>
  <c r="H15" i="7" s="1"/>
  <c r="H3" i="8958"/>
  <c r="H5" i="3260"/>
  <c r="H14" i="7" s="1"/>
  <c r="H14" i="8952"/>
  <c r="H7" i="3260"/>
  <c r="H16" i="7" s="1"/>
  <c r="H23" i="8958" s="1"/>
  <c r="H24" i="8958" s="1"/>
  <c r="H4" i="7"/>
  <c r="H9" i="7" s="1"/>
  <c r="F34" i="7"/>
  <c r="F62" i="7" s="1"/>
  <c r="F65" i="7" s="1"/>
  <c r="F68" i="7" s="1"/>
  <c r="F70" i="7" s="1"/>
  <c r="F73" i="8960"/>
  <c r="C30" i="8958"/>
  <c r="C4" i="8984"/>
  <c r="C28" i="8960"/>
  <c r="C75" i="8960"/>
  <c r="G12" i="7"/>
  <c r="G17" i="7" s="1"/>
  <c r="G11" i="8958" s="1"/>
  <c r="G13" i="8958" s="1"/>
  <c r="G25" i="8960" s="1"/>
  <c r="G36" i="8960" s="1"/>
  <c r="G8" i="3260"/>
  <c r="C25" i="8980"/>
  <c r="B23" i="8984"/>
  <c r="C48" i="8960" l="1"/>
  <c r="F13" i="8"/>
  <c r="F15" i="8" s="1"/>
  <c r="F10" i="8984" s="1"/>
  <c r="H8" i="3260"/>
  <c r="H12" i="7"/>
  <c r="H17" i="7" s="1"/>
  <c r="H11" i="8958" s="1"/>
  <c r="H13" i="8958" s="1"/>
  <c r="H25" i="8960" s="1"/>
  <c r="H36" i="8960" s="1"/>
  <c r="G32" i="7"/>
  <c r="C29" i="8960"/>
  <c r="C40" i="8960" s="1"/>
  <c r="C33" i="8958"/>
  <c r="F26" i="8960"/>
  <c r="F37" i="8960" s="1"/>
  <c r="F18" i="8958"/>
  <c r="F25" i="8979"/>
  <c r="F27" i="8979" s="1"/>
  <c r="G44" i="3260"/>
  <c r="G43" i="8970"/>
  <c r="G47" i="8970"/>
  <c r="G51" i="8970" s="1"/>
  <c r="G11" i="8979" s="1"/>
  <c r="G13" i="8979" s="1"/>
  <c r="G14" i="8979" s="1"/>
  <c r="G16" i="8979" s="1"/>
  <c r="E26" i="8958"/>
  <c r="E27" i="8960"/>
  <c r="E38" i="8960" s="1"/>
  <c r="F40" i="8970"/>
  <c r="F30" i="8" s="1"/>
  <c r="F56" i="9"/>
  <c r="H8" i="8958"/>
  <c r="H23" i="8960"/>
  <c r="H32" i="7"/>
  <c r="E5" i="8960"/>
  <c r="E26" i="8"/>
  <c r="E67" i="9" s="1"/>
  <c r="D7" i="8960"/>
  <c r="D14" i="8960" s="1"/>
  <c r="D28" i="8960"/>
  <c r="D4" i="8984"/>
  <c r="D30" i="8958"/>
  <c r="D75" i="8960"/>
  <c r="B42" i="8960"/>
  <c r="B69" i="8960"/>
  <c r="B76" i="8960" s="1"/>
  <c r="C27" i="8980"/>
  <c r="B27" i="8984" s="1"/>
  <c r="B25" i="8984"/>
  <c r="C70" i="8960"/>
  <c r="C39" i="8960"/>
  <c r="C71" i="8960"/>
  <c r="E66" i="8960"/>
  <c r="E67" i="8960" s="1"/>
  <c r="C15" i="8960"/>
  <c r="C16" i="8960" s="1"/>
  <c r="C47" i="8960"/>
  <c r="G15" i="8958"/>
  <c r="G24" i="8960"/>
  <c r="G35" i="8960" s="1"/>
  <c r="C21" i="8979" l="1"/>
  <c r="C23" i="8979" s="1"/>
  <c r="C29" i="8979" s="1"/>
  <c r="C30" i="8960"/>
  <c r="C41" i="8960" s="1"/>
  <c r="H34" i="7"/>
  <c r="H62" i="7" s="1"/>
  <c r="H65" i="7" s="1"/>
  <c r="H68" i="7" s="1"/>
  <c r="H70" i="7" s="1"/>
  <c r="H73" i="8960"/>
  <c r="G13" i="8"/>
  <c r="G15" i="8" s="1"/>
  <c r="G10" i="8984" s="1"/>
  <c r="G34" i="7"/>
  <c r="G62" i="7" s="1"/>
  <c r="G65" i="7" s="1"/>
  <c r="G68" i="7" s="1"/>
  <c r="G70" i="7" s="1"/>
  <c r="G73" i="8960"/>
  <c r="E28" i="8960"/>
  <c r="E75" i="8960"/>
  <c r="E4" i="8984"/>
  <c r="E30" i="8958"/>
  <c r="D33" i="8958"/>
  <c r="D29" i="8960"/>
  <c r="D40" i="8960" s="1"/>
  <c r="E7" i="8960"/>
  <c r="E14" i="8960"/>
  <c r="H15" i="8958"/>
  <c r="H24" i="8960"/>
  <c r="H35" i="8960" s="1"/>
  <c r="H47" i="8970"/>
  <c r="H51" i="8970" s="1"/>
  <c r="H11" i="8979" s="1"/>
  <c r="H13" i="8979" s="1"/>
  <c r="H14" i="8979" s="1"/>
  <c r="H16" i="8979" s="1"/>
  <c r="H43" i="8970"/>
  <c r="H44" i="3260"/>
  <c r="D15" i="8960"/>
  <c r="D16" i="8960" s="1"/>
  <c r="D47" i="8960"/>
  <c r="G25" i="8979"/>
  <c r="G27" i="8979" s="1"/>
  <c r="G18" i="8958"/>
  <c r="G26" i="8960"/>
  <c r="G37" i="8960" s="1"/>
  <c r="D70" i="8960"/>
  <c r="D39" i="8960"/>
  <c r="D71" i="8960"/>
  <c r="G40" i="8970"/>
  <c r="G30" i="8" s="1"/>
  <c r="G56" i="9"/>
  <c r="D48" i="8960"/>
  <c r="F66" i="8960"/>
  <c r="F67" i="8960" s="1"/>
  <c r="F26" i="8958"/>
  <c r="F27" i="8960"/>
  <c r="F38" i="8960" s="1"/>
  <c r="F5" i="8960"/>
  <c r="F26" i="8"/>
  <c r="F67" i="9" s="1"/>
  <c r="H56" i="9" l="1"/>
  <c r="H40" i="8970"/>
  <c r="H30" i="8" s="1"/>
  <c r="E29" i="8960"/>
  <c r="E40" i="8960" s="1"/>
  <c r="E33" i="8958"/>
  <c r="G26" i="8958"/>
  <c r="G27" i="8960"/>
  <c r="G38" i="8960" s="1"/>
  <c r="G26" i="8"/>
  <c r="G67" i="9" s="1"/>
  <c r="G5" i="8960"/>
  <c r="G66" i="8960"/>
  <c r="G67" i="8960" s="1"/>
  <c r="E47" i="8960"/>
  <c r="E15" i="8960"/>
  <c r="E16" i="8960" s="1"/>
  <c r="D30" i="8960"/>
  <c r="D41" i="8960" s="1"/>
  <c r="D21" i="8979"/>
  <c r="D23" i="8979" s="1"/>
  <c r="D29" i="8979" s="1"/>
  <c r="H26" i="8960"/>
  <c r="H37" i="8960" s="1"/>
  <c r="H18" i="8958"/>
  <c r="H25" i="8979"/>
  <c r="H27" i="8979" s="1"/>
  <c r="E71" i="8960"/>
  <c r="E39" i="8960"/>
  <c r="E70" i="8960"/>
  <c r="C71" i="7"/>
  <c r="C31" i="8"/>
  <c r="H13" i="8"/>
  <c r="H15" i="8" s="1"/>
  <c r="H10" i="8984" s="1"/>
  <c r="F7" i="8960"/>
  <c r="F14" i="8960" s="1"/>
  <c r="F28" i="8960"/>
  <c r="F75" i="8960"/>
  <c r="F30" i="8958"/>
  <c r="F4" i="8984"/>
  <c r="E48" i="8960"/>
  <c r="F48" i="8960" l="1"/>
  <c r="F70" i="8960"/>
  <c r="F71" i="8960"/>
  <c r="F39" i="8960"/>
  <c r="G7" i="8960"/>
  <c r="G14" i="8960"/>
  <c r="G48" i="8960"/>
  <c r="C57" i="9"/>
  <c r="C66" i="9" s="1"/>
  <c r="C68" i="9" s="1"/>
  <c r="C37" i="8"/>
  <c r="C11" i="8984"/>
  <c r="C9" i="8984" s="1"/>
  <c r="C34" i="8958"/>
  <c r="C72" i="7"/>
  <c r="C65" i="9" s="1"/>
  <c r="C58" i="8" s="1"/>
  <c r="E30" i="8960"/>
  <c r="E41" i="8960" s="1"/>
  <c r="E21" i="8979"/>
  <c r="E23" i="8979" s="1"/>
  <c r="E29" i="8979" s="1"/>
  <c r="G28" i="8960"/>
  <c r="G4" i="8984"/>
  <c r="G30" i="8958"/>
  <c r="G75" i="8960"/>
  <c r="F47" i="8960"/>
  <c r="F15" i="8960"/>
  <c r="F16" i="8960" s="1"/>
  <c r="D71" i="7"/>
  <c r="D31" i="8"/>
  <c r="H66" i="8960"/>
  <c r="H67" i="8960" s="1"/>
  <c r="F33" i="8958"/>
  <c r="F29" i="8960"/>
  <c r="F40" i="8960" s="1"/>
  <c r="H26" i="8"/>
  <c r="H67" i="9" s="1"/>
  <c r="H5" i="8960"/>
  <c r="H27" i="8960"/>
  <c r="H38" i="8960" s="1"/>
  <c r="H26" i="8958"/>
  <c r="D34" i="8958" l="1"/>
  <c r="D72" i="7"/>
  <c r="D65" i="9" s="1"/>
  <c r="D58" i="8" s="1"/>
  <c r="E71" i="7"/>
  <c r="E31" i="8"/>
  <c r="D20" i="8984"/>
  <c r="D19" i="8984" s="1"/>
  <c r="C59" i="8"/>
  <c r="C10" i="8960" s="1"/>
  <c r="G47" i="8960"/>
  <c r="G15" i="8960"/>
  <c r="G16" i="8960" s="1"/>
  <c r="G71" i="8960"/>
  <c r="G39" i="8960"/>
  <c r="G70" i="8960"/>
  <c r="H30" i="8958"/>
  <c r="H28" i="8960"/>
  <c r="H75" i="8960"/>
  <c r="H4" i="8984"/>
  <c r="C5" i="8984"/>
  <c r="C6" i="8984" s="1"/>
  <c r="C8" i="8984" s="1"/>
  <c r="C12" i="8984" s="1"/>
  <c r="C18" i="8984" s="1"/>
  <c r="C23" i="8984" s="1"/>
  <c r="C25" i="8984" s="1"/>
  <c r="C27" i="8984" s="1"/>
  <c r="C35" i="8958"/>
  <c r="D57" i="9"/>
  <c r="D66" i="9" s="1"/>
  <c r="D68" i="9" s="1"/>
  <c r="D11" i="8984"/>
  <c r="D9" i="8984" s="1"/>
  <c r="D37" i="8"/>
  <c r="H7" i="8960"/>
  <c r="H14" i="8960" s="1"/>
  <c r="H48" i="8960"/>
  <c r="F21" i="8979"/>
  <c r="F23" i="8979" s="1"/>
  <c r="F29" i="8979" s="1"/>
  <c r="F30" i="8960"/>
  <c r="F41" i="8960" s="1"/>
  <c r="G29" i="8960"/>
  <c r="G40" i="8960" s="1"/>
  <c r="G33" i="8958"/>
  <c r="C8" i="8960"/>
  <c r="C61" i="8960"/>
  <c r="C60" i="8960"/>
  <c r="C62" i="8960"/>
  <c r="C61" i="8" l="1"/>
  <c r="C58" i="8960"/>
  <c r="C57" i="8960"/>
  <c r="C56" i="8960"/>
  <c r="C55" i="8960"/>
  <c r="H29" i="8960"/>
  <c r="H40" i="8960" s="1"/>
  <c r="H33" i="8958"/>
  <c r="E57" i="9"/>
  <c r="E37" i="8"/>
  <c r="E11" i="8984"/>
  <c r="E9" i="8984" s="1"/>
  <c r="G30" i="8960"/>
  <c r="G41" i="8960" s="1"/>
  <c r="G21" i="8979"/>
  <c r="G23" i="8979" s="1"/>
  <c r="G29" i="8979" s="1"/>
  <c r="E34" i="8958"/>
  <c r="E72" i="7"/>
  <c r="E65" i="9" s="1"/>
  <c r="E58" i="8" s="1"/>
  <c r="C11" i="8960"/>
  <c r="C53" i="8960" s="1"/>
  <c r="C65" i="8960"/>
  <c r="H15" i="8960"/>
  <c r="H16" i="8960" s="1"/>
  <c r="H47" i="8960"/>
  <c r="E20" i="8984"/>
  <c r="E19" i="8984" s="1"/>
  <c r="D59" i="8"/>
  <c r="D10" i="8960" s="1"/>
  <c r="H39" i="8960"/>
  <c r="H70" i="8960"/>
  <c r="H71" i="8960"/>
  <c r="D8" i="8960"/>
  <c r="D60" i="8960"/>
  <c r="D61" i="8960"/>
  <c r="D62" i="8960"/>
  <c r="F71" i="7"/>
  <c r="F31" i="8"/>
  <c r="C31" i="8960"/>
  <c r="C78" i="8960"/>
  <c r="D5" i="8984"/>
  <c r="D6" i="8984" s="1"/>
  <c r="D8" i="8984" s="1"/>
  <c r="D12" i="8984" s="1"/>
  <c r="D18" i="8984" s="1"/>
  <c r="D23" i="8984" s="1"/>
  <c r="D25" i="8984" s="1"/>
  <c r="D27" i="8984" s="1"/>
  <c r="D35" i="8958"/>
  <c r="C17" i="8960" l="1"/>
  <c r="D61" i="8"/>
  <c r="C50" i="8960"/>
  <c r="C51" i="8960"/>
  <c r="G71" i="7"/>
  <c r="G31" i="8"/>
  <c r="C69" i="8960"/>
  <c r="C76" i="8960" s="1"/>
  <c r="C42" i="8960"/>
  <c r="F34" i="8958"/>
  <c r="F72" i="7"/>
  <c r="F65" i="9" s="1"/>
  <c r="F58" i="8" s="1"/>
  <c r="C52" i="8960"/>
  <c r="C18" i="8960"/>
  <c r="E8" i="8960"/>
  <c r="E61" i="8960"/>
  <c r="E62" i="8960"/>
  <c r="E60" i="8960"/>
  <c r="F57" i="9"/>
  <c r="F11" i="8984"/>
  <c r="F9" i="8984" s="1"/>
  <c r="F37" i="8"/>
  <c r="F20" i="8984"/>
  <c r="F19" i="8984" s="1"/>
  <c r="E59" i="8"/>
  <c r="E10" i="8960" s="1"/>
  <c r="E66" i="9"/>
  <c r="E68" i="9" s="1"/>
  <c r="C19" i="8960"/>
  <c r="D11" i="8960"/>
  <c r="D17" i="8960" s="1"/>
  <c r="D65" i="8960"/>
  <c r="D56" i="8960"/>
  <c r="D57" i="8960"/>
  <c r="D55" i="8960"/>
  <c r="D58" i="8960"/>
  <c r="D78" i="8960"/>
  <c r="D31" i="8960"/>
  <c r="E5" i="8984"/>
  <c r="E6" i="8984" s="1"/>
  <c r="E8" i="8984" s="1"/>
  <c r="E12" i="8984" s="1"/>
  <c r="E18" i="8984" s="1"/>
  <c r="E23" i="8984" s="1"/>
  <c r="E25" i="8984" s="1"/>
  <c r="E27" i="8984" s="1"/>
  <c r="E35" i="8958"/>
  <c r="H30" i="8960"/>
  <c r="H41" i="8960" s="1"/>
  <c r="H21" i="8979"/>
  <c r="H23" i="8979" s="1"/>
  <c r="H29" i="8979" s="1"/>
  <c r="C49" i="8960"/>
  <c r="D49" i="8960" l="1"/>
  <c r="D50" i="8960"/>
  <c r="D51" i="8960"/>
  <c r="C20" i="8960"/>
  <c r="H71" i="7"/>
  <c r="H31" i="8"/>
  <c r="F5" i="8984"/>
  <c r="F6" i="8984" s="1"/>
  <c r="F8" i="8984" s="1"/>
  <c r="F12" i="8984" s="1"/>
  <c r="F18" i="8984" s="1"/>
  <c r="F23" i="8984" s="1"/>
  <c r="F25" i="8984" s="1"/>
  <c r="F27" i="8984" s="1"/>
  <c r="F35" i="8958"/>
  <c r="G20" i="8984"/>
  <c r="G19" i="8984" s="1"/>
  <c r="F59" i="8"/>
  <c r="F10" i="8960" s="1"/>
  <c r="D52" i="8960"/>
  <c r="D18" i="8960"/>
  <c r="E78" i="8960"/>
  <c r="E31" i="8960"/>
  <c r="F66" i="9"/>
  <c r="F68" i="9" s="1"/>
  <c r="F8" i="8960"/>
  <c r="F60" i="8960"/>
  <c r="F61" i="8960"/>
  <c r="F62" i="8960"/>
  <c r="D53" i="8960"/>
  <c r="D42" i="8960"/>
  <c r="D69" i="8960"/>
  <c r="D76" i="8960" s="1"/>
  <c r="D19" i="8960"/>
  <c r="E55" i="8960"/>
  <c r="E56" i="8960"/>
  <c r="E57" i="8960"/>
  <c r="E58" i="8960"/>
  <c r="E61" i="8"/>
  <c r="G57" i="9"/>
  <c r="G37" i="8"/>
  <c r="G11" i="8984"/>
  <c r="G9" i="8984" s="1"/>
  <c r="E11" i="8960"/>
  <c r="E19" i="8960" s="1"/>
  <c r="E65" i="8960"/>
  <c r="G34" i="8958"/>
  <c r="G72" i="7"/>
  <c r="G65" i="9" s="1"/>
  <c r="G58" i="8" s="1"/>
  <c r="D20" i="8960" l="1"/>
  <c r="E51" i="8960"/>
  <c r="E50" i="8960"/>
  <c r="E17" i="8960"/>
  <c r="E53" i="8960"/>
  <c r="E49" i="8960"/>
  <c r="G5" i="8984"/>
  <c r="G6" i="8984" s="1"/>
  <c r="G8" i="8984" s="1"/>
  <c r="G12" i="8984" s="1"/>
  <c r="G18" i="8984" s="1"/>
  <c r="G23" i="8984" s="1"/>
  <c r="G25" i="8984" s="1"/>
  <c r="G27" i="8984" s="1"/>
  <c r="G35" i="8958"/>
  <c r="F61" i="8"/>
  <c r="F11" i="8960"/>
  <c r="F51" i="8960" s="1"/>
  <c r="F65" i="8960"/>
  <c r="F31" i="8960"/>
  <c r="F78" i="8960"/>
  <c r="H20" i="8984"/>
  <c r="H19" i="8984" s="1"/>
  <c r="G59" i="8"/>
  <c r="G10" i="8960" s="1"/>
  <c r="G8" i="8960"/>
  <c r="G60" i="8960"/>
  <c r="G61" i="8960"/>
  <c r="G62" i="8960"/>
  <c r="G66" i="9"/>
  <c r="G68" i="9" s="1"/>
  <c r="E52" i="8960"/>
  <c r="E18" i="8960"/>
  <c r="E69" i="8960"/>
  <c r="E76" i="8960" s="1"/>
  <c r="E42" i="8960"/>
  <c r="H57" i="9"/>
  <c r="H11" i="8984"/>
  <c r="H9" i="8984" s="1"/>
  <c r="H37" i="8"/>
  <c r="F55" i="8960"/>
  <c r="F56" i="8960"/>
  <c r="F57" i="8960"/>
  <c r="F58" i="8960"/>
  <c r="H34" i="8958"/>
  <c r="H72" i="7"/>
  <c r="H65" i="9" s="1"/>
  <c r="H58" i="8" s="1"/>
  <c r="H59" i="8" s="1"/>
  <c r="H10" i="8960" s="1"/>
  <c r="F19" i="8960" l="1"/>
  <c r="H66" i="9"/>
  <c r="H68" i="9" s="1"/>
  <c r="F17" i="8960"/>
  <c r="G61" i="8"/>
  <c r="F50" i="8960"/>
  <c r="E20" i="8960"/>
  <c r="F53" i="8960"/>
  <c r="F49" i="8960"/>
  <c r="G11" i="8960"/>
  <c r="G51" i="8960" s="1"/>
  <c r="G65" i="8960"/>
  <c r="G56" i="8960"/>
  <c r="G55" i="8960"/>
  <c r="G57" i="8960"/>
  <c r="G58" i="8960"/>
  <c r="F18" i="8960"/>
  <c r="F52" i="8960"/>
  <c r="H55" i="8960"/>
  <c r="H57" i="8960"/>
  <c r="H58" i="8960"/>
  <c r="H56" i="8960"/>
  <c r="G78" i="8960"/>
  <c r="G31" i="8960"/>
  <c r="H5" i="8984"/>
  <c r="H6" i="8984" s="1"/>
  <c r="H8" i="8984" s="1"/>
  <c r="H12" i="8984" s="1"/>
  <c r="H18" i="8984" s="1"/>
  <c r="H23" i="8984" s="1"/>
  <c r="H25" i="8984" s="1"/>
  <c r="H27" i="8984" s="1"/>
  <c r="H35" i="8958"/>
  <c r="H61" i="8"/>
  <c r="H8" i="8960"/>
  <c r="H60" i="8960"/>
  <c r="H61" i="8960"/>
  <c r="H62" i="8960"/>
  <c r="F42" i="8960"/>
  <c r="F69" i="8960"/>
  <c r="F76" i="8960" s="1"/>
  <c r="G49" i="8960" l="1"/>
  <c r="G50" i="8960"/>
  <c r="G53" i="8960"/>
  <c r="G19" i="8960"/>
  <c r="F20" i="8960"/>
  <c r="G42" i="8960"/>
  <c r="G69" i="8960"/>
  <c r="G76" i="8960" s="1"/>
  <c r="G52" i="8960"/>
  <c r="G18" i="8960"/>
  <c r="H11" i="8960"/>
  <c r="H50" i="8960" s="1"/>
  <c r="H65" i="8960"/>
  <c r="H31" i="8960"/>
  <c r="H78" i="8960"/>
  <c r="G17" i="8960"/>
  <c r="H17" i="8960" l="1"/>
  <c r="G20" i="8960"/>
  <c r="H18" i="8960"/>
  <c r="H52" i="8960"/>
  <c r="H49" i="8960"/>
  <c r="H19" i="8960"/>
  <c r="H53" i="8960"/>
  <c r="H51" i="8960"/>
  <c r="H69" i="8960"/>
  <c r="H76" i="8960" s="1"/>
  <c r="H42" i="8960"/>
  <c r="H20" i="896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A1" authorId="0" shapeId="0" xr:uid="{00000000-0006-0000-0200-000001000000}">
      <text>
        <r>
          <rPr>
            <sz val="10"/>
            <color indexed="81"/>
            <rFont val="Cambria"/>
            <family val="1"/>
          </rPr>
          <t>Riportare i valori in unità di Euro</t>
        </r>
      </text>
    </comment>
    <comment ref="B1" authorId="0" shapeId="0" xr:uid="{00000000-0006-0000-0200-000002000000}">
      <text>
        <r>
          <rPr>
            <sz val="10"/>
            <color indexed="81"/>
            <rFont val="Cambria"/>
            <family val="1"/>
          </rPr>
          <t>Inserire l'anno relativo al I esercizio contabilmente chiuso (corrispondente all’esercizio per il quale sia avvenuto il deposito del bilancio d'esercizio).  
Nell'ipotesi di soli 2 esercizi contabilmente chiusi,  inserire i relativi dati contabili nella seconda e terza colonna.</t>
        </r>
      </text>
    </comment>
    <comment ref="A161" authorId="0" shapeId="0" xr:uid="{00000000-0006-0000-0200-000003000000}">
      <text>
        <r>
          <rPr>
            <sz val="10"/>
            <color indexed="81"/>
            <rFont val="Cambria"/>
            <family val="1"/>
          </rPr>
          <t>Controllo quadratura tra Totale Attivo e Totale Passivo</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Pb</author>
  </authors>
  <commentList>
    <comment ref="A8" authorId="0" shapeId="0" xr:uid="{00000000-0006-0000-1200-000001000000}">
      <text>
        <r>
          <rPr>
            <sz val="10"/>
            <color indexed="81"/>
            <rFont val="Cambria"/>
            <family val="1"/>
          </rPr>
          <t>I tassi di interesse attivi, ove riportati, sono a titolo indicativo</t>
        </r>
      </text>
    </comment>
    <comment ref="A13" authorId="0" shapeId="0" xr:uid="{00000000-0006-0000-1200-000002000000}">
      <text>
        <r>
          <rPr>
            <sz val="10"/>
            <color indexed="81"/>
            <rFont val="Cambria"/>
            <family val="1"/>
          </rPr>
          <t>I tassi di interesse passivi, ove riportati, sono a titolo indicativo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A1" authorId="0" shapeId="0" xr:uid="{00000000-0006-0000-0300-000001000000}">
      <text>
        <r>
          <rPr>
            <sz val="10"/>
            <color indexed="81"/>
            <rFont val="Cambria"/>
            <family val="1"/>
          </rPr>
          <t>Riportare i valori in unità di Euro</t>
        </r>
      </text>
    </comment>
    <comment ref="A83" authorId="0" shapeId="0" xr:uid="{00000000-0006-0000-0300-000002000000}">
      <text>
        <r>
          <rPr>
            <sz val="10"/>
            <color indexed="81"/>
            <rFont val="Cambria"/>
            <family val="1"/>
          </rPr>
          <t>Controllo quadratura del Risultato d'esercizio tra Conto Economico e Stato Patrimoniale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Frisini</author>
    <author xml:space="preserve"> </author>
  </authors>
  <commentList>
    <comment ref="A10" authorId="0" shapeId="0" xr:uid="{00000000-0006-0000-0400-000001000000}">
      <text>
        <r>
          <rPr>
            <sz val="10"/>
            <color indexed="81"/>
            <rFont val="Cambria"/>
            <family val="1"/>
          </rPr>
          <t>Inserire manualmente i crediti di natura commerciale verso le tipologie di imprese indicate</t>
        </r>
      </text>
    </comment>
    <comment ref="A34" authorId="0" shapeId="0" xr:uid="{00000000-0006-0000-0400-000002000000}">
      <text>
        <r>
          <rPr>
            <sz val="10"/>
            <color indexed="81"/>
            <rFont val="Cambria"/>
            <family val="1"/>
          </rPr>
          <t xml:space="preserve">Inserire manualmente i crediti di natura finanziaria verso le tipologie di imprese indicate </t>
        </r>
      </text>
    </comment>
    <comment ref="A53" authorId="0" shapeId="0" xr:uid="{00000000-0006-0000-0400-000003000000}">
      <text>
        <r>
          <rPr>
            <sz val="10"/>
            <color indexed="81"/>
            <rFont val="Cambria"/>
            <family val="1"/>
          </rPr>
          <t>Inserire manualmente i debiti di natura commerciale verso le tipologie di imprese indicate</t>
        </r>
      </text>
    </comment>
    <comment ref="A72" authorId="0" shapeId="0" xr:uid="{00000000-0006-0000-0400-000004000000}">
      <text>
        <r>
          <rPr>
            <sz val="10"/>
            <color indexed="81"/>
            <rFont val="Cambria"/>
            <family val="1"/>
          </rPr>
          <t>Inserire manualmente i debiti di natura finanziaria verso le tipologie di imprese indicate</t>
        </r>
      </text>
    </comment>
    <comment ref="A89" authorId="1" shapeId="0" xr:uid="{00000000-0006-0000-0400-000005000000}">
      <text>
        <r>
          <rPr>
            <sz val="10"/>
            <color indexed="81"/>
            <rFont val="Cambria"/>
            <family val="1"/>
          </rPr>
          <t>Controllo quadratura tra Totale Investimenti Lordi e Totale Finanziamenti</t>
        </r>
      </text>
    </comment>
    <comment ref="A145" authorId="1" shapeId="0" xr:uid="{00000000-0006-0000-0400-000006000000}">
      <text>
        <r>
          <rPr>
            <sz val="10"/>
            <color indexed="81"/>
            <rFont val="Cambria"/>
            <family val="1"/>
          </rPr>
          <t>Controllo quadratura tra Capitale Investito Netto e Capitale Raccolto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Frisini</author>
  </authors>
  <commentList>
    <comment ref="B14" authorId="0" shapeId="0" xr:uid="{00000000-0006-0000-0800-000001000000}">
      <text>
        <r>
          <rPr>
            <sz val="10"/>
            <color indexed="81"/>
            <rFont val="Cambria"/>
            <family val="1"/>
            <scheme val="major"/>
          </rPr>
          <t>In presenza di un valore dei Proventi finanziari maggiore rispetto agli Oneri finanziari, il requisito relativo all'Indice si intende ovviamente superato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HP</author>
    <author xml:space="preserve"> </author>
  </authors>
  <commentList>
    <comment ref="A8" authorId="0" shapeId="0" xr:uid="{00000000-0006-0000-0900-000001000000}">
      <text>
        <r>
          <rPr>
            <sz val="10"/>
            <color indexed="81"/>
            <rFont val="Cambria"/>
            <family val="1"/>
          </rPr>
          <t>Il Dettaglio dei Ricavi di vendita deve essere elaborato dopo aver indicato:
- i tempi medi di giacenza delle rimanenze richiesti nel foglio di lavoro "Crediti, rimanenze, debiti";
- i valori relativi ai lavori in corso su ordinazione richiesti nel foglio di lavoro "Crediti, rimanenze, debiti"</t>
        </r>
      </text>
    </comment>
    <comment ref="A9" authorId="1" shapeId="0" xr:uid="{00000000-0006-0000-0900-000002000000}">
      <text>
        <r>
          <rPr>
            <sz val="10"/>
            <color indexed="81"/>
            <rFont val="Cambria"/>
            <family val="1"/>
          </rPr>
          <t>Indicare la singola tipologia di prodotto o servizio oggetto di vendita</t>
        </r>
      </text>
    </comment>
    <comment ref="A10" authorId="1" shapeId="0" xr:uid="{00000000-0006-0000-0900-000003000000}">
      <text>
        <r>
          <rPr>
            <sz val="10"/>
            <color indexed="81"/>
            <rFont val="Cambria"/>
            <family val="1"/>
          </rPr>
          <t>Indicare la singola tipologia di prodotto o servizio oggetto di vendita</t>
        </r>
      </text>
    </comment>
    <comment ref="A13" authorId="1" shapeId="0" xr:uid="{00000000-0006-0000-0900-000004000000}">
      <text>
        <r>
          <rPr>
            <sz val="10"/>
            <color indexed="81"/>
            <rFont val="Cambria"/>
            <family val="1"/>
          </rPr>
          <t xml:space="preserve">Controllo quadratura tra i Ricavi di vendita (rigo 7) ed il dettaglio dei ricavi relativo alla singola tipologia di prodotto o servizio oggetto di vendita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xml:space="preserve"> </author>
    <author>Frisini</author>
  </authors>
  <commentList>
    <comment ref="A3" authorId="0" shapeId="0" xr:uid="{00000000-0006-0000-0B00-000001000000}">
      <text>
        <r>
          <rPr>
            <sz val="10"/>
            <color indexed="81"/>
            <rFont val="Cambria"/>
            <family val="1"/>
          </rPr>
          <t>Indicare la tipologia di prodotto/servizio
al quale il credito si riferisce</t>
        </r>
      </text>
    </comment>
    <comment ref="A4" authorId="0" shapeId="0" xr:uid="{00000000-0006-0000-0B00-000002000000}">
      <text>
        <r>
          <rPr>
            <sz val="10"/>
            <color indexed="81"/>
            <rFont val="Cambria"/>
            <family val="1"/>
          </rPr>
          <t>Indicare la tipologia di prodotto/servizio
al quale il credito si riferisce</t>
        </r>
      </text>
    </comment>
    <comment ref="A29" authorId="1" shapeId="0" xr:uid="{00000000-0006-0000-0B00-000003000000}">
      <text>
        <r>
          <rPr>
            <sz val="10"/>
            <color indexed="81"/>
            <rFont val="Cambria"/>
            <family val="1"/>
          </rPr>
          <t>Calcolate in rapporto agli acquisti</t>
        </r>
      </text>
    </comment>
    <comment ref="A30" authorId="1" shapeId="0" xr:uid="{00000000-0006-0000-0B00-000004000000}">
      <text>
        <r>
          <rPr>
            <sz val="10"/>
            <color indexed="81"/>
            <rFont val="Cambria"/>
            <family val="1"/>
          </rPr>
          <t>Calcolate in rapporto ai ricavi</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2" authorId="0" shapeId="0" xr:uid="{00000000-0006-0000-0D00-000001000000}">
      <text>
        <r>
          <rPr>
            <sz val="10"/>
            <color indexed="81"/>
            <rFont val="Cambria"/>
            <family val="1"/>
          </rPr>
          <t>Indicare l'anno di avvio degli investimenti</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Frisini</author>
    <author>CARLA MARINELLI</author>
    <author>HP</author>
  </authors>
  <commentList>
    <comment ref="A15" authorId="0" shapeId="0" xr:uid="{00000000-0006-0000-0E00-000001000000}">
      <text>
        <r>
          <rPr>
            <sz val="10"/>
            <color indexed="81"/>
            <rFont val="Cambria"/>
            <family val="1"/>
          </rPr>
          <t>L'iva richiesta a rimborso, da inserire con segno +, deve essere indicata nei limiti del credito iva risultante nell'anno precedente</t>
        </r>
      </text>
    </comment>
    <comment ref="A16" authorId="0" shapeId="0" xr:uid="{00000000-0006-0000-0E00-000002000000}">
      <text>
        <r>
          <rPr>
            <sz val="10"/>
            <color indexed="81"/>
            <rFont val="Cambria"/>
            <family val="1"/>
          </rPr>
          <t>L'Erario conto Iva, 
con segno - significa a credito
con segno + significa a debito</t>
        </r>
      </text>
    </comment>
    <comment ref="B16" authorId="1" shapeId="0" xr:uid="{00000000-0006-0000-0E00-000003000000}">
      <text>
        <r>
          <rPr>
            <sz val="10"/>
            <color indexed="81"/>
            <rFont val="Cambria"/>
            <family val="1"/>
          </rPr>
          <t>Indicare con segno positivo l'eventuale credito iva dell'ultimo anno consuntivo</t>
        </r>
      </text>
    </comment>
    <comment ref="A22" authorId="2" shapeId="0" xr:uid="{00000000-0006-0000-0E00-000004000000}">
      <text>
        <r>
          <rPr>
            <sz val="10"/>
            <color indexed="81"/>
            <rFont val="Cambria"/>
            <family val="1"/>
          </rPr>
          <t>L'aliquota Ires riportata è a titolo indicativo</t>
        </r>
      </text>
    </comment>
    <comment ref="A26" authorId="2" shapeId="0" xr:uid="{00000000-0006-0000-0E00-000005000000}">
      <text>
        <r>
          <rPr>
            <sz val="10"/>
            <color indexed="81"/>
            <rFont val="Cambria"/>
            <family val="1"/>
          </rPr>
          <t>L'aliquota Irap riportata è a titolo indicativo</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A74" authorId="0" shapeId="0" xr:uid="{00000000-0006-0000-0F00-000001000000}">
      <text>
        <r>
          <rPr>
            <sz val="10"/>
            <color indexed="81"/>
            <rFont val="Cambria"/>
            <family val="1"/>
          </rPr>
          <t>Controllo quadratura tra il Risultato netto  risultante dalla presente tabella ed il Risultato d'esercizio risultante dal Conto Economico consuntivo</t>
        </r>
      </text>
    </comment>
  </commentList>
</comments>
</file>

<file path=xl/sharedStrings.xml><?xml version="1.0" encoding="utf-8"?>
<sst xmlns="http://schemas.openxmlformats.org/spreadsheetml/2006/main" count="1158" uniqueCount="804">
  <si>
    <t>Altri debiti</t>
  </si>
  <si>
    <t>Assicurazioni</t>
  </si>
  <si>
    <t>Incidenza trasporti su vendite</t>
  </si>
  <si>
    <t>Trasporti su vendite</t>
  </si>
  <si>
    <t>Incidenza provvigioni</t>
  </si>
  <si>
    <t>Provvigioni</t>
  </si>
  <si>
    <t>Totale costi variabili proporzionali ai ricavi</t>
  </si>
  <si>
    <t>Incidenza sui ricavi</t>
  </si>
  <si>
    <t>Consumi materie prime, semilavorati e prodotti da rivendere</t>
  </si>
  <si>
    <t>Incidenza combustibili proporzionali alla produzione</t>
  </si>
  <si>
    <t>Combustibili proporzionali alla produzione</t>
  </si>
  <si>
    <t>Incidenza altri materiali proporzionali alla produzione</t>
  </si>
  <si>
    <t>Altri materiali proporzionali alla produzione</t>
  </si>
  <si>
    <t>Incidenza trasporti su acquisti</t>
  </si>
  <si>
    <t>Trasporti su acquisti</t>
  </si>
  <si>
    <t>Incidenza energia e forza motrice proporzionale alla produzione</t>
  </si>
  <si>
    <t>Energia e forza motrice proporzionale alla produzione</t>
  </si>
  <si>
    <t>Incidenza altri servizi proporzionali alla produzione</t>
  </si>
  <si>
    <t>Altri servizi proporzionali alla produzione</t>
  </si>
  <si>
    <t>Totale costi variabili proporzionali alla produzione</t>
  </si>
  <si>
    <t>Incidenza sul valore della produzione</t>
  </si>
  <si>
    <t>Costi fissi di struttura:</t>
  </si>
  <si>
    <t>Consulenze tecniche e commerciali</t>
  </si>
  <si>
    <t>Consulenze amministrative</t>
  </si>
  <si>
    <t>Manutenzioni</t>
  </si>
  <si>
    <t>Spese postali e telefoniche</t>
  </si>
  <si>
    <t>Spese per organi sociali</t>
  </si>
  <si>
    <t>Spese generali</t>
  </si>
  <si>
    <t>Altri servizi di struttura</t>
  </si>
  <si>
    <t>Canoni di locazione e di noleggio</t>
  </si>
  <si>
    <t>Accantonamento per rischi</t>
  </si>
  <si>
    <t>Totale costi fissi di struttura</t>
  </si>
  <si>
    <t>Ricavi di vendita</t>
  </si>
  <si>
    <t>Numero dipendenti diretti</t>
  </si>
  <si>
    <t>Costo medio dipendenti diretti</t>
  </si>
  <si>
    <t>Costo dipendenti diretti</t>
  </si>
  <si>
    <t>Numero operai indiretti</t>
  </si>
  <si>
    <t>Costo medio operai indiretti</t>
  </si>
  <si>
    <t>Costo operai indiretti</t>
  </si>
  <si>
    <t>Numero quadri e impiegati</t>
  </si>
  <si>
    <t>Costo medio quadri e impiegati</t>
  </si>
  <si>
    <t>Costo quadri e impiegati</t>
  </si>
  <si>
    <t>Numero dirigenti</t>
  </si>
  <si>
    <t>Costo medio dirigenti</t>
  </si>
  <si>
    <t>Costo dirigenti</t>
  </si>
  <si>
    <t>Totale dipendenti</t>
  </si>
  <si>
    <t>Costo totale dipendenti</t>
  </si>
  <si>
    <t>Incidenza del TFR sul costo del lavoro totale</t>
  </si>
  <si>
    <t>Acc.to trattamento di fine rapporto</t>
  </si>
  <si>
    <t>Costo medio dipendenti</t>
  </si>
  <si>
    <t>Valore della produzione medio per addetto</t>
  </si>
  <si>
    <t>Ammortamento immobilizzazioni materiali</t>
  </si>
  <si>
    <t>Ammortamento immobilizzazioni immateriali</t>
  </si>
  <si>
    <t>Nuove immobilizzazioni (valore lordo)</t>
  </si>
  <si>
    <t xml:space="preserve">Aliquote di ammortamento </t>
  </si>
  <si>
    <t>Ammortamento investimenti diretti</t>
  </si>
  <si>
    <t>Fondo ammortamento investimenti diretti</t>
  </si>
  <si>
    <t>Nuove immobilizzazioni (valore netto)</t>
  </si>
  <si>
    <t>Nuove immobilizzazioni materiali:</t>
  </si>
  <si>
    <t xml:space="preserve">Immobilizzazioni materiali nette </t>
  </si>
  <si>
    <t>Nuove immobilizzazioni immateriali:</t>
  </si>
  <si>
    <t xml:space="preserve">Immobilizzazioni immateriali nette </t>
  </si>
  <si>
    <t>Previsione altri crediti di gestione tipica</t>
  </si>
  <si>
    <t>Ratei e risconti</t>
  </si>
  <si>
    <t>Altri crediti di gestione tipica</t>
  </si>
  <si>
    <t>Totale altri crediti di gestione tipica</t>
  </si>
  <si>
    <t xml:space="preserve">Previsione crediti commerciali </t>
  </si>
  <si>
    <t>Totale rimanenze</t>
  </si>
  <si>
    <t>Da acquisti di immobilizzazioni</t>
  </si>
  <si>
    <t>Da altri acquisti</t>
  </si>
  <si>
    <t>Previsione rimanenze finali</t>
  </si>
  <si>
    <t>Totale ricavi di vendita</t>
  </si>
  <si>
    <t>Altri ricavi e proventi</t>
  </si>
  <si>
    <t>Totale valore della produzione</t>
  </si>
  <si>
    <t>Costi variabili proporzionali ai ricavi:</t>
  </si>
  <si>
    <t>Costi variabili proporzionali alla produzione:</t>
  </si>
  <si>
    <t>Materie prime, semilavorati e prodotti da rivendere</t>
  </si>
  <si>
    <t>Margine di contribuzione</t>
  </si>
  <si>
    <t>Margine per la copertura di costi indiretti</t>
  </si>
  <si>
    <t>Canoni di leasing</t>
  </si>
  <si>
    <t>Reddito operativo di gestione caratteristica</t>
  </si>
  <si>
    <t xml:space="preserve">Conto economico previsionale </t>
  </si>
  <si>
    <t>Totale attività circolanti di funzionamento</t>
  </si>
  <si>
    <t>Immobilizzazioni materiali pregresse</t>
  </si>
  <si>
    <t>Totale immobilizzazioni materiali nette</t>
  </si>
  <si>
    <t>Immobilizzazioni immateriali pregresse</t>
  </si>
  <si>
    <t>Totale immobilizzazioni immateriali nette</t>
  </si>
  <si>
    <t>Totale immobilizzazioni</t>
  </si>
  <si>
    <t>Totale altri debiti di gestione tipica</t>
  </si>
  <si>
    <t>Totale passività circolanti di funzionamento</t>
  </si>
  <si>
    <t>Fondo TFR</t>
  </si>
  <si>
    <t>Utili (perdite) portati a nuovo</t>
  </si>
  <si>
    <t>Utile (perdita) dell'esercizio</t>
  </si>
  <si>
    <t>Totale fonti</t>
  </si>
  <si>
    <t>Totale fabbisogni</t>
  </si>
  <si>
    <t>Squilibrio</t>
  </si>
  <si>
    <t>Impieghi di liquidità eccedente:</t>
  </si>
  <si>
    <t>Disponibilità liquide</t>
  </si>
  <si>
    <t>VALORE AGGIUNTO</t>
  </si>
  <si>
    <t>Oneri finanziari</t>
  </si>
  <si>
    <t>RISULTATO DI BILANCIO</t>
  </si>
  <si>
    <t>Tassi di interesse attivi</t>
  </si>
  <si>
    <t>Tassi di interesse passivi</t>
  </si>
  <si>
    <t>Interessi attivi su:</t>
  </si>
  <si>
    <t>Interessi attivi e passivi</t>
  </si>
  <si>
    <t>TOTALE ATTIVO</t>
  </si>
  <si>
    <t>TOTALE PASSIVO</t>
  </si>
  <si>
    <t>IVA vendite</t>
  </si>
  <si>
    <t>IVA acquisti</t>
  </si>
  <si>
    <t>IVA investimenti</t>
  </si>
  <si>
    <t>Differenza</t>
  </si>
  <si>
    <t>Erario c.to IVA (provvisorio)</t>
  </si>
  <si>
    <t>Rimborsi IVA</t>
  </si>
  <si>
    <t>Erario conto IVA</t>
  </si>
  <si>
    <t>Aliquota IVA media su investimenti</t>
  </si>
  <si>
    <t>Ammontare IVA su investimenti</t>
  </si>
  <si>
    <t>-</t>
  </si>
  <si>
    <t>Tasso di crescita del valore della produzione (rispetto ad anno precedente)</t>
  </si>
  <si>
    <t>Variazioni rimanenze di prodotti in lavorazione, semilavorati e prodotti finiti</t>
  </si>
  <si>
    <t>Tasso di crescita del fatturato (rispetto ad anno precedente)</t>
  </si>
  <si>
    <t>Vari</t>
  </si>
  <si>
    <t>Dettaglio ricavi di vendita:</t>
  </si>
  <si>
    <t>Impianti generali ed allacciamenti</t>
  </si>
  <si>
    <t>Software e brevetti</t>
  </si>
  <si>
    <t>Mezzi mobili</t>
  </si>
  <si>
    <t xml:space="preserve">Attrezzature </t>
  </si>
  <si>
    <t>Totale investimenti previsti</t>
  </si>
  <si>
    <t>Immobilizzazioni materiali pregresse nette</t>
  </si>
  <si>
    <t>Immobilizzazioni immateriali pregresse nette</t>
  </si>
  <si>
    <t>Immobilizzazioni materiali pregresse lorde</t>
  </si>
  <si>
    <t>Fondo ammortamento immobilizzazioni materiali pregresse nette</t>
  </si>
  <si>
    <t>Altri servizi proporzionali ai ricavi</t>
  </si>
  <si>
    <t>Previsione costi variabili proporzionali ai ricavi</t>
  </si>
  <si>
    <t>Incidenza altri servizi proporzionali ai ricavi</t>
  </si>
  <si>
    <t>Incidenza perdite su crediti + svalutazione crediti e disponibilità</t>
  </si>
  <si>
    <t>Perdite su crediti + svalutazioni crediti e disponibilità</t>
  </si>
  <si>
    <t xml:space="preserve">Royalties </t>
  </si>
  <si>
    <t>Incidenza royalties</t>
  </si>
  <si>
    <t>Previsione costi variabili proporzionali alla produzione</t>
  </si>
  <si>
    <t>Acquisti materie prime, semilavorati e merci da rivendere</t>
  </si>
  <si>
    <t>Incidenza acquisti materie prime, semilavorati e merci da rivendere</t>
  </si>
  <si>
    <t>Imballaggi</t>
  </si>
  <si>
    <t>Incidenza imballaggi</t>
  </si>
  <si>
    <t>Lavorazioni esterne</t>
  </si>
  <si>
    <t>Incidenza lavorazioni esterne</t>
  </si>
  <si>
    <t>Costi godimento beni di terzi proporzionali alla produzione</t>
  </si>
  <si>
    <t>Incidenza costi godimento beni di terzi proporzionali alla produzione</t>
  </si>
  <si>
    <t>Previsione costi fissi (escluso il lavoro e gli ammortamenti)</t>
  </si>
  <si>
    <t>Altri materiali non proporzionali alla produzione</t>
  </si>
  <si>
    <t>Altri costi per godimento beni di terzi</t>
  </si>
  <si>
    <t>Altri accantonamenti</t>
  </si>
  <si>
    <t>Altri costi di gestione tipica</t>
  </si>
  <si>
    <t>Altri servizi discrezionali</t>
  </si>
  <si>
    <t xml:space="preserve">Totale costi fissi </t>
  </si>
  <si>
    <t>Previsione costo del lavoro</t>
  </si>
  <si>
    <t>Accantonamento trattamento di fine rapporto</t>
  </si>
  <si>
    <t>Pagamento Fondo TFR di lavoro subordinato</t>
  </si>
  <si>
    <t>Impianti e macchinari</t>
  </si>
  <si>
    <t>Totale credivi verso clienti</t>
  </si>
  <si>
    <t>Aliquota Iva media altri ricavi</t>
  </si>
  <si>
    <t>Ammontare totale Iva su ricavi</t>
  </si>
  <si>
    <t>Prodotti in lavorazione e semilavorati, prodotti finiti e merci</t>
  </si>
  <si>
    <t>Tempi medi di giacenza delle rimanenze (giorni)</t>
  </si>
  <si>
    <t>Previsione Ricavi di vendita e Valore della produzione</t>
  </si>
  <si>
    <t>Dettaglio altri ricavi e proventi:</t>
  </si>
  <si>
    <t>Contributi in conto esercizio</t>
  </si>
  <si>
    <t>Totale</t>
  </si>
  <si>
    <t>Previsione crediti commerciali ed altri crediti di gestione tipica</t>
  </si>
  <si>
    <t>Debiti commerciali</t>
  </si>
  <si>
    <t>Dettaglio debiti:</t>
  </si>
  <si>
    <t>Tempi medi di pagamento debiti</t>
  </si>
  <si>
    <t>Aliquota Iva media sugli acquisti</t>
  </si>
  <si>
    <t xml:space="preserve">Totale costi variabili </t>
  </si>
  <si>
    <t>Previsione debiti commerciali, altri debiti di gestione tipica, fondi rischi e oneri</t>
  </si>
  <si>
    <t>Previsione altri debiti di gestione tipica</t>
  </si>
  <si>
    <t>Debiti verso istituti previdenziali e sicurezza sociale</t>
  </si>
  <si>
    <t>Totale Iva su acquisti</t>
  </si>
  <si>
    <t>Totale acquisti soggetti ad Iva</t>
  </si>
  <si>
    <t xml:space="preserve">   </t>
  </si>
  <si>
    <t>Variazioni rimanenze materie prime, sussidiarie, di consumo e merci</t>
  </si>
  <si>
    <t>Variazioni rimanenze di prod. in lavorazione, semilavorati e prodotti finiti</t>
  </si>
  <si>
    <t>Proventi finanziari e patrimoniali</t>
  </si>
  <si>
    <t>Reddito della gestione complessiva</t>
  </si>
  <si>
    <t>Reddito di competenza</t>
  </si>
  <si>
    <t>Proventi e oneri straordinari</t>
  </si>
  <si>
    <t>Reddito ante imposte</t>
  </si>
  <si>
    <t>Reddito netto</t>
  </si>
  <si>
    <t>Ricavi netti</t>
  </si>
  <si>
    <t>Produzione dell'esercizio</t>
  </si>
  <si>
    <t>Acquisti di materie prime, sussidiarie, di consumo e merci</t>
  </si>
  <si>
    <t xml:space="preserve">Spese per prestazioni di servizi </t>
  </si>
  <si>
    <t>Costi della produzione</t>
  </si>
  <si>
    <t>Salari e stipendi, oneri sociali e altri costi del personale</t>
  </si>
  <si>
    <t>MARGINE OPERATIVO LORDO (EBITDA)</t>
  </si>
  <si>
    <t>MARGINE OPERATIVO NETTO (EBIT)</t>
  </si>
  <si>
    <t>Ammortamenti e accantonamenti</t>
  </si>
  <si>
    <t>REDDITO CORRENTE</t>
  </si>
  <si>
    <t>RISULTATO ANTE IMPOSTE</t>
  </si>
  <si>
    <t>Attivo</t>
  </si>
  <si>
    <t>Attività finanziarie non immobilizzate</t>
  </si>
  <si>
    <t>Totale attività finanziarie a breve termine</t>
  </si>
  <si>
    <t>Crediti tributari</t>
  </si>
  <si>
    <t>Immobilizzazioni finanziarie</t>
  </si>
  <si>
    <t>Totale attivo</t>
  </si>
  <si>
    <t>Passivo</t>
  </si>
  <si>
    <t>Debiti verso istituti di previdenza e sicurezza sociale</t>
  </si>
  <si>
    <t>Trattamento di fine rapporto di lavoro subordinato</t>
  </si>
  <si>
    <t>Fondi per rischi e oneri</t>
  </si>
  <si>
    <t>Debiti tributari</t>
  </si>
  <si>
    <t>Debiti verso banche a breve termine</t>
  </si>
  <si>
    <t>Debiti verso altri finanziatori a breve termine</t>
  </si>
  <si>
    <t>Totale passività correnti di finanziamento</t>
  </si>
  <si>
    <t>Debiti verso banche a m/l termine</t>
  </si>
  <si>
    <t>Obbligazioni</t>
  </si>
  <si>
    <t>Debiti verso altri finanziatori a m/l termine</t>
  </si>
  <si>
    <t>Debiti verso soci a breve termine</t>
  </si>
  <si>
    <t>Debiti verso soci a m/l termine</t>
  </si>
  <si>
    <t>Totale passività consolidate di finanziamento</t>
  </si>
  <si>
    <t>Totale passività di finanziamento</t>
  </si>
  <si>
    <t>Capitale sociale</t>
  </si>
  <si>
    <t>Riserva legale</t>
  </si>
  <si>
    <t>Altre riserve</t>
  </si>
  <si>
    <t>Conferimento in conto capitale</t>
  </si>
  <si>
    <t>Utile/perdita dell'esercizio</t>
  </si>
  <si>
    <t>Totale patrimonio netto</t>
  </si>
  <si>
    <t>Variazioni dei lavori in corso su ordinazione</t>
  </si>
  <si>
    <t>Incrementi di immobilizzazioni per lavori interni</t>
  </si>
  <si>
    <t>Fondi rischi ed oneri vari</t>
  </si>
  <si>
    <t>Conto economico previsionale riclassificato</t>
  </si>
  <si>
    <t>Stato patrimoniale previsionale</t>
  </si>
  <si>
    <t xml:space="preserve">Gestione finanziaria </t>
  </si>
  <si>
    <t>Costo finanziamenti a breve termine</t>
  </si>
  <si>
    <t>Costo finanziamenti a m/l termine</t>
  </si>
  <si>
    <t>Calcolo degli interessi attivi e passivi</t>
  </si>
  <si>
    <t>Totale interessi attivi</t>
  </si>
  <si>
    <t>Totale interessi passivi</t>
  </si>
  <si>
    <t>Interessi passivi su:</t>
  </si>
  <si>
    <t>Previsione fondi per oneri e rischi vari</t>
  </si>
  <si>
    <t>STATO PATRIMONIALE ATTIVO</t>
  </si>
  <si>
    <t>A. Crediti verso soci per versamenti ancora dovuti</t>
  </si>
  <si>
    <t>B. Immobilizzazioni</t>
  </si>
  <si>
    <t xml:space="preserve">    I. - Immobilizzazioni immateriali</t>
  </si>
  <si>
    <t xml:space="preserve">         1) Costi di impianto e di ampliamento</t>
  </si>
  <si>
    <t xml:space="preserve">         2) Costi di ricerca, di sviluppo e di pubblicità</t>
  </si>
  <si>
    <t xml:space="preserve">         3) Costi di brevetto industriale e diritti di utilizzazione di opere dell'ingegno</t>
  </si>
  <si>
    <t xml:space="preserve">         4) Concessioni, licenze, marchi e diritti simili</t>
  </si>
  <si>
    <t xml:space="preserve">         5) Avviamento</t>
  </si>
  <si>
    <t xml:space="preserve">         6) Immobilizzazioni in corso e acconti</t>
  </si>
  <si>
    <t xml:space="preserve">         7) Altre</t>
  </si>
  <si>
    <t>Totale immobilizzazioni immateriali</t>
  </si>
  <si>
    <t xml:space="preserve">   II. - Immobilizzazioni materiali</t>
  </si>
  <si>
    <t xml:space="preserve">         1) Terreni e fabbricati</t>
  </si>
  <si>
    <t xml:space="preserve">         2) Impianti e macchinari</t>
  </si>
  <si>
    <t xml:space="preserve">         3) Attrezzature industriali e commerciali</t>
  </si>
  <si>
    <t xml:space="preserve">         4) Altri beni</t>
  </si>
  <si>
    <t xml:space="preserve">         5) Immobilizzazioni in corso e acconti</t>
  </si>
  <si>
    <t>Totale immobilizzazioni materiali</t>
  </si>
  <si>
    <t xml:space="preserve"> III. - Immobilizzazioni finanziarie</t>
  </si>
  <si>
    <t>(con separata indicazione, per ciascuna voce dei crediti, degli importi esigibili entro l'esercizio succ.)</t>
  </si>
  <si>
    <t xml:space="preserve">         1) Partecipazioni in:</t>
  </si>
  <si>
    <t xml:space="preserve">             a) imprese controllate</t>
  </si>
  <si>
    <t xml:space="preserve">             b) imprese collegate</t>
  </si>
  <si>
    <t xml:space="preserve">             c) imprese controllanti</t>
  </si>
  <si>
    <t xml:space="preserve">             d) altre imprese</t>
  </si>
  <si>
    <t xml:space="preserve">         2) Crediti:</t>
  </si>
  <si>
    <t xml:space="preserve">             a) verso imprese controllate</t>
  </si>
  <si>
    <t xml:space="preserve">                 - entro l'esercizio successivo</t>
  </si>
  <si>
    <t xml:space="preserve">                 - oltre l'esercizio successivo</t>
  </si>
  <si>
    <t xml:space="preserve">             b) verso imprese collegate</t>
  </si>
  <si>
    <t xml:space="preserve">             c) verso imprese controllanti</t>
  </si>
  <si>
    <t xml:space="preserve">             d) verso altri</t>
  </si>
  <si>
    <t xml:space="preserve">         3) Altri titoli</t>
  </si>
  <si>
    <t xml:space="preserve">         4) Azioni proprie</t>
  </si>
  <si>
    <t>Totale immobilizzazioni finanziarie</t>
  </si>
  <si>
    <t>C. Attivo circolante</t>
  </si>
  <si>
    <t xml:space="preserve">    I. - Rimanenze</t>
  </si>
  <si>
    <t xml:space="preserve">         1) Materie prime, sussidiarie e di consumo</t>
  </si>
  <si>
    <t xml:space="preserve">         2) Prodotti in corso di lavorazione e semilavorati</t>
  </si>
  <si>
    <t xml:space="preserve">         3) Lavori in corso su ordinazione</t>
  </si>
  <si>
    <t xml:space="preserve">         4) Prodotti finiti e merci</t>
  </si>
  <si>
    <t xml:space="preserve">         5) Acconti</t>
  </si>
  <si>
    <t xml:space="preserve">   II. - Crediti</t>
  </si>
  <si>
    <t>(con separata indicazione, per ciascuna voce, degli importi esigibili oltre l'esercizio successivo)</t>
  </si>
  <si>
    <t xml:space="preserve">         1) Verso clienti</t>
  </si>
  <si>
    <t xml:space="preserve">             - entro l'esercizio successivo</t>
  </si>
  <si>
    <t xml:space="preserve">             - oltre l'esercizio successivo</t>
  </si>
  <si>
    <t xml:space="preserve">         2) Verso imprese controllate</t>
  </si>
  <si>
    <t xml:space="preserve">         3) Verso imprese collegate</t>
  </si>
  <si>
    <t xml:space="preserve">         4) Verso controllanti</t>
  </si>
  <si>
    <t xml:space="preserve">         4 bis) Crediti tributari</t>
  </si>
  <si>
    <t xml:space="preserve">         4 ter) Imposte anticipate</t>
  </si>
  <si>
    <t xml:space="preserve">         5) Verso altri</t>
  </si>
  <si>
    <t>Totale crediti</t>
  </si>
  <si>
    <t xml:space="preserve">  III. - Attività finanziarie che non costituiscono immobilizzazioni</t>
  </si>
  <si>
    <t xml:space="preserve">         1) Partecipazioni in imprese controllate</t>
  </si>
  <si>
    <t xml:space="preserve">         2) Partecipazioni in imprese collegate</t>
  </si>
  <si>
    <t xml:space="preserve">         3) Partecipazioni in imprese controllanti</t>
  </si>
  <si>
    <t xml:space="preserve">         4) Altre partecipazioni</t>
  </si>
  <si>
    <t xml:space="preserve">         5) Azioni proprie</t>
  </si>
  <si>
    <t xml:space="preserve">         6) Altri titoli</t>
  </si>
  <si>
    <t>Totale attività finanziarie</t>
  </si>
  <si>
    <t xml:space="preserve">  IV. - Disponibilità liquide</t>
  </si>
  <si>
    <t xml:space="preserve">         1) Depositi bancari e postali</t>
  </si>
  <si>
    <t xml:space="preserve">         2) Assegni</t>
  </si>
  <si>
    <t xml:space="preserve">         3) Denaro e valori in cassa</t>
  </si>
  <si>
    <t>Totale disponibilità liquide</t>
  </si>
  <si>
    <t>D. Ratei e risconti</t>
  </si>
  <si>
    <t>STATO PATRIMONIALE PASSIVO</t>
  </si>
  <si>
    <t>A. Patrimonio netto</t>
  </si>
  <si>
    <t xml:space="preserve">     I. Capitale</t>
  </si>
  <si>
    <t xml:space="preserve">     II. Riserva da sovrapprezzo azioni</t>
  </si>
  <si>
    <t xml:space="preserve">     III. Riserva di rivalutazione</t>
  </si>
  <si>
    <t xml:space="preserve">     IV. Riserva legale</t>
  </si>
  <si>
    <t xml:space="preserve">     V. Riserve statutarie</t>
  </si>
  <si>
    <t xml:space="preserve">     VI. Riserva per azioni proprie in portafoglio</t>
  </si>
  <si>
    <t xml:space="preserve">     VIII. Utili (perdite) portati a nuovo</t>
  </si>
  <si>
    <t xml:space="preserve">     IX. Utile (perdita) d'esercizio</t>
  </si>
  <si>
    <t>B. Fondi per rischi e oneri</t>
  </si>
  <si>
    <t xml:space="preserve">     1) Per trattamento di quiescenza e obblighi simili</t>
  </si>
  <si>
    <t xml:space="preserve">     2) Per imposte, anche differite</t>
  </si>
  <si>
    <t xml:space="preserve">     3) Altri</t>
  </si>
  <si>
    <t>C. Trattamento di fine rapporto di lavoro subordinato</t>
  </si>
  <si>
    <t>D. Debiti</t>
  </si>
  <si>
    <t xml:space="preserve">     1) Obbligazioni</t>
  </si>
  <si>
    <t xml:space="preserve">         - entro l'esercizio successivo</t>
  </si>
  <si>
    <t xml:space="preserve">         - oltre l'esercizio successivo</t>
  </si>
  <si>
    <t xml:space="preserve">     2) Obbligazioni convertibili</t>
  </si>
  <si>
    <t xml:space="preserve">     3) Debiti verso soci per finanziamenti</t>
  </si>
  <si>
    <t xml:space="preserve">     4) Debiti verso banche</t>
  </si>
  <si>
    <t xml:space="preserve">     5) Debiti verso altri finanziatori</t>
  </si>
  <si>
    <t xml:space="preserve">     6) Acconti</t>
  </si>
  <si>
    <t xml:space="preserve">     7) Debiti verso fornitori</t>
  </si>
  <si>
    <t xml:space="preserve">     8) Debiti rappresentati da titoli di credito</t>
  </si>
  <si>
    <t xml:space="preserve">     9) Debiti verso imprese controllate</t>
  </si>
  <si>
    <t xml:space="preserve">   10) Debiti verso imprese collegate</t>
  </si>
  <si>
    <t xml:space="preserve">   11) Debiti verso imprese controllanti</t>
  </si>
  <si>
    <t xml:space="preserve">   12) Debiti tributari</t>
  </si>
  <si>
    <t xml:space="preserve">   14) Altri debiti</t>
  </si>
  <si>
    <t>E. Ratei e risconti</t>
  </si>
  <si>
    <t>CONTO ECONOMICO</t>
  </si>
  <si>
    <t>A) Valore della produzione</t>
  </si>
  <si>
    <t xml:space="preserve">       1) Ricavi delle vendite e delle prestazioni</t>
  </si>
  <si>
    <t xml:space="preserve">       3) Variazione dei lavori in corso su ordinazione</t>
  </si>
  <si>
    <t xml:space="preserve">       4) Incrementi di immobilizzazioni per lavori interni</t>
  </si>
  <si>
    <t xml:space="preserve">       5) Altri ricavi e proventi</t>
  </si>
  <si>
    <t xml:space="preserve">           - contributi in conto esercizio</t>
  </si>
  <si>
    <t>B) Costi della produzione</t>
  </si>
  <si>
    <t xml:space="preserve">       6) Per materie prime, sussidiarie, di consumo e di merci</t>
  </si>
  <si>
    <t xml:space="preserve">       7) Per servizi</t>
  </si>
  <si>
    <t xml:space="preserve">       8) Per godimento di beni di terzi</t>
  </si>
  <si>
    <t xml:space="preserve">       9) Per il personale:</t>
  </si>
  <si>
    <t xml:space="preserve">          a) Salari e stipendi</t>
  </si>
  <si>
    <t xml:space="preserve">          b) Oneri sociali</t>
  </si>
  <si>
    <t xml:space="preserve">          c) Trattamento di fine rapporto</t>
  </si>
  <si>
    <t xml:space="preserve">          d) Trattamento di quiescenza e simili</t>
  </si>
  <si>
    <t xml:space="preserve">          e) Altri costi</t>
  </si>
  <si>
    <t xml:space="preserve">      10) Ammortamenti e svalutazioni:</t>
  </si>
  <si>
    <t xml:space="preserve">          a) Ammortamento delle immobilizzazioni immateriali</t>
  </si>
  <si>
    <t xml:space="preserve">          b) Ammortamento delle immobilizzazioni materiali</t>
  </si>
  <si>
    <t xml:space="preserve">          c) Altre svalutazioni delle immobilizzazioni</t>
  </si>
  <si>
    <t xml:space="preserve">      12) Accantonamenti per rischi</t>
  </si>
  <si>
    <t xml:space="preserve">      13) Altri accantonamenti</t>
  </si>
  <si>
    <t xml:space="preserve">      14) Oneri diversi di gestione</t>
  </si>
  <si>
    <t>Totale costi della produzione</t>
  </si>
  <si>
    <t>Differenza tra valore e costi della produzione (A-B)</t>
  </si>
  <si>
    <t>C) Proventi ed oneri finanziari</t>
  </si>
  <si>
    <t xml:space="preserve">      15) Proventi da partecipazioni:</t>
  </si>
  <si>
    <t xml:space="preserve">           - in imprese controllate</t>
  </si>
  <si>
    <t xml:space="preserve">           - in imprese collegate</t>
  </si>
  <si>
    <t xml:space="preserve">           - in imprese controllanti</t>
  </si>
  <si>
    <t xml:space="preserve">           - in altre imprese</t>
  </si>
  <si>
    <t xml:space="preserve">      16) Altri proventi finanziari:</t>
  </si>
  <si>
    <t xml:space="preserve">          a) da crediti iscritti nelle immobilizzazioni</t>
  </si>
  <si>
    <t xml:space="preserve">           - verso imprese controllate</t>
  </si>
  <si>
    <t xml:space="preserve">           - verso imprese collegate</t>
  </si>
  <si>
    <t xml:space="preserve">           - verso imprese controllanti</t>
  </si>
  <si>
    <t xml:space="preserve">           - verso altri</t>
  </si>
  <si>
    <t xml:space="preserve">          d) proventi diversi dai precedenti</t>
  </si>
  <si>
    <t xml:space="preserve">      17) Interessi ed altri oneri finanziari</t>
  </si>
  <si>
    <t xml:space="preserve">      17 bis) Utili e perdite su cambi</t>
  </si>
  <si>
    <t>Totale proventi ed oneri finanziari</t>
  </si>
  <si>
    <t>D) Rettifiche di valore di attività finanziarie</t>
  </si>
  <si>
    <t xml:space="preserve">      18) Rivalutazioni</t>
  </si>
  <si>
    <t xml:space="preserve">          a) di partecipazione</t>
  </si>
  <si>
    <t xml:space="preserve">      19) Svalutazioni</t>
  </si>
  <si>
    <t>Totale rettifiche di valore di attività finanziarie</t>
  </si>
  <si>
    <t>E) Proventi ed oneri straordinari</t>
  </si>
  <si>
    <t xml:space="preserve">       20) Proventi</t>
  </si>
  <si>
    <t xml:space="preserve">            - plusvalenze da alienazione non iscrivibili in A.5)</t>
  </si>
  <si>
    <t xml:space="preserve">            - altri proventi</t>
  </si>
  <si>
    <t xml:space="preserve">       21) Oneri</t>
  </si>
  <si>
    <t xml:space="preserve">            - minusvalenze da alienazione non iscrivibili in B.14)</t>
  </si>
  <si>
    <t xml:space="preserve">            - altri oneri</t>
  </si>
  <si>
    <t>Totale proventi ed oneri straordinari</t>
  </si>
  <si>
    <t>22) Imposte sul reddito dell'esercizio, correnti, differite e anticipate</t>
  </si>
  <si>
    <t>UTILE (PERDITA) DELL'ESERCIZIO</t>
  </si>
  <si>
    <t>STATO PATRIMONIALE DI PERTINENZA GESTIONALE</t>
  </si>
  <si>
    <t>%</t>
  </si>
  <si>
    <t>Materie prime, sussidiarie e di consumo (CI1)</t>
  </si>
  <si>
    <t>Prodotti in corso di lavorazione e semilavorati (CI2)</t>
  </si>
  <si>
    <t>Lavori in corso su ordinazione (CI3)</t>
  </si>
  <si>
    <t>Prodotti finiti e merci (CI4)</t>
  </si>
  <si>
    <t>Acconti (CI5)</t>
  </si>
  <si>
    <t>Crediti verso clienti (CII1)</t>
  </si>
  <si>
    <t>Crediti tributari, per imposte antic. e verso altri (CII4bis-CII4ter-CII5)</t>
  </si>
  <si>
    <t>Ratei e Risconti attivi (D)</t>
  </si>
  <si>
    <t>Costi di impianto e di ampliamento (BI1)</t>
  </si>
  <si>
    <t>Costi di ricerca, di sviluppo e di pubblicità (BI2)</t>
  </si>
  <si>
    <t>Costi di brevetto industriale e diritti di utilizzazione di opere dell'ingegno (BI3)</t>
  </si>
  <si>
    <t>Concessioni, licenze, marchi e diritti simili (BI4)</t>
  </si>
  <si>
    <t>Avviamento (BI5)</t>
  </si>
  <si>
    <t>Immobilizzazioni in corso e acconti (BI6)</t>
  </si>
  <si>
    <t>Altre immobilizzazioni immateriali (BI7)</t>
  </si>
  <si>
    <t>Terreni e Fabbricati (BII1)</t>
  </si>
  <si>
    <t>Impianti e macchinari (BII2)</t>
  </si>
  <si>
    <t>Attrezzature industriali e commerciali (BII3)</t>
  </si>
  <si>
    <t>Altri beni (BII4)</t>
  </si>
  <si>
    <t>Immobilizzazioni materiali in corso e acconti (BII5)</t>
  </si>
  <si>
    <t>Crediti verso soci per versamenti ancora dovuti (A)</t>
  </si>
  <si>
    <t>Crediti verso imprese controllate, collegate, controllanti e verso altri (BIII2a,b,c,d)</t>
  </si>
  <si>
    <t>Altri titoli (BIII3)</t>
  </si>
  <si>
    <t>Azioni proprie (BIII4)</t>
  </si>
  <si>
    <t>Partecipazioni in imprese controllate, collegate e controllanti (CIII1-CIII2-CIII3)</t>
  </si>
  <si>
    <t>Altre partecipazioni (CIII4)</t>
  </si>
  <si>
    <t>Azioni proprie (CIII5)</t>
  </si>
  <si>
    <t>Altri titoli (CIII6)</t>
  </si>
  <si>
    <t>Depositi bancari e postali (CIV1)</t>
  </si>
  <si>
    <t>Assegni (CIV2)</t>
  </si>
  <si>
    <t>Altri valori in cassa (CIV3)</t>
  </si>
  <si>
    <t>Fondo per imposte (B2)</t>
  </si>
  <si>
    <t>Acconti da clienti (D6)</t>
  </si>
  <si>
    <t>Debiti verso fornitori (D7)</t>
  </si>
  <si>
    <t>Debiti rappresentati da titoli di credito (D8)</t>
  </si>
  <si>
    <t>Debiti tributari (D12)</t>
  </si>
  <si>
    <t>Debiti verso istituti di previdenza sociale (D13)</t>
  </si>
  <si>
    <t>Altri debiti (D14)</t>
  </si>
  <si>
    <t>Ratei e Risconti passivi (E)</t>
  </si>
  <si>
    <t>Fondo per trattamento di quiescenza e obblighi simili (B1)</t>
  </si>
  <si>
    <t>Altri fondi (B3)</t>
  </si>
  <si>
    <t>Trattamento di fine rapporto di lavoro subordinato (C)</t>
  </si>
  <si>
    <t>Obbligazioni (D1)</t>
  </si>
  <si>
    <t>Obbligazioni convertibili (D2)</t>
  </si>
  <si>
    <t>Debiti verso soci per finanziamenti (D3)</t>
  </si>
  <si>
    <t>Debiti verso banche (D4)</t>
  </si>
  <si>
    <t>Debiti verso altri finanziatori (D5)</t>
  </si>
  <si>
    <t>Capitale (AI)</t>
  </si>
  <si>
    <t>Riserva da sovrapprezzo azioni (AII)</t>
  </si>
  <si>
    <t>Riserva di rivalutazione (AIII)</t>
  </si>
  <si>
    <t>Riserva legale (AIV)</t>
  </si>
  <si>
    <t>Riserve statutarie (AV)</t>
  </si>
  <si>
    <t>Riserva per azioni proprie (AVI)</t>
  </si>
  <si>
    <t>Altre riserve (AVII)</t>
  </si>
  <si>
    <t>Utili (perdite) portati a nuovo (AVIII)</t>
  </si>
  <si>
    <t>Utile (perdita) d'esercizio (AIX)</t>
  </si>
  <si>
    <t>CAPITALE INVESTITO - CAPITALE RACCOLTO</t>
  </si>
  <si>
    <t>Crediti commerciali verso clienti ed altri crediti</t>
  </si>
  <si>
    <t>Rimanenze</t>
  </si>
  <si>
    <t>Ratei e risconti attivi</t>
  </si>
  <si>
    <t>Debiti commerciali verso fornitori</t>
  </si>
  <si>
    <t>Fondo per imposte</t>
  </si>
  <si>
    <t>Altre passività</t>
  </si>
  <si>
    <t>Ratei e risconti passivi</t>
  </si>
  <si>
    <t>Immobilizzazioni immateriali</t>
  </si>
  <si>
    <t>Immobilizzazioni materiali</t>
  </si>
  <si>
    <t>Fondo trattamento di quiescienza</t>
  </si>
  <si>
    <t>Altri Fondi</t>
  </si>
  <si>
    <t>Crediti verso soci per versamenti ancora dovuti</t>
  </si>
  <si>
    <t>Partecipazioni</t>
  </si>
  <si>
    <t>Altri titoli</t>
  </si>
  <si>
    <t>Azioni proprie</t>
  </si>
  <si>
    <t>Depositi bancari e postali</t>
  </si>
  <si>
    <t>Assegni</t>
  </si>
  <si>
    <t>Capitale</t>
  </si>
  <si>
    <t>Riserva da sovrapprezzo azioni</t>
  </si>
  <si>
    <t>Riserva di rivalutazione</t>
  </si>
  <si>
    <t>Riserve statutarie</t>
  </si>
  <si>
    <t>Riserva per azioni proprie</t>
  </si>
  <si>
    <t>Utile (perdita) d'esercizio</t>
  </si>
  <si>
    <t>Debiti finanziari</t>
  </si>
  <si>
    <t>CAPITALE RACCOLTO</t>
  </si>
  <si>
    <t>Crediti verso clienti entro 12 mesi</t>
  </si>
  <si>
    <t>Crediti diversi entro 12 mesi</t>
  </si>
  <si>
    <t>Crediti finanziari entro 12 mesi</t>
  </si>
  <si>
    <t>Immobilizzazioni immateriali nette</t>
  </si>
  <si>
    <t>Immobilizzazioni materiali nette</t>
  </si>
  <si>
    <t>Immobilizzazioni finanziarie oltre 12 mesi</t>
  </si>
  <si>
    <t>Crediti verso clienti oltre 12 mesi</t>
  </si>
  <si>
    <t>Crediti diversi oltre 12 mesi</t>
  </si>
  <si>
    <t>Capitale Netto</t>
  </si>
  <si>
    <t>Debiti verso banche entro 12 mesi</t>
  </si>
  <si>
    <t>Debiti verso altri finanziatori entro 12 mesi</t>
  </si>
  <si>
    <t>Debiti verso soci per finanziamenti entro 12 mesi</t>
  </si>
  <si>
    <t>Debiti verso obbligazionisti entro 12 mesi</t>
  </si>
  <si>
    <t xml:space="preserve">Debiti verso fornitori entro 12 mesi </t>
  </si>
  <si>
    <t>Debiti tributari e verso Istituti previdenziali entro 12 mesi</t>
  </si>
  <si>
    <t>Debiti diversi entro 12 mesi</t>
  </si>
  <si>
    <t>Debiti verso imprese controllate, collegate e controllanti entro 12 mesi</t>
  </si>
  <si>
    <t>Debiti verso banche oltre 12 mesi</t>
  </si>
  <si>
    <t>Debiti verso altri finanziatori oltre 12 mesi</t>
  </si>
  <si>
    <t>Debiti verso soci per finanziamenti oltre 12 mesi</t>
  </si>
  <si>
    <t>Debiti verso obbligazionisti oltre 12 mesi</t>
  </si>
  <si>
    <t xml:space="preserve">Debiti verso fornitori oltre 12 mesi </t>
  </si>
  <si>
    <t>Debiti tributari e verso Istituti previdenziali oltre 12 mesi</t>
  </si>
  <si>
    <t>Debiti diversi oltre 12 mesi</t>
  </si>
  <si>
    <t>Debiti verso imprese controllate, collegate e controllanti oltre 12 mesi</t>
  </si>
  <si>
    <t>Ricavi netti di vendita</t>
  </si>
  <si>
    <t>Valore della produzione</t>
  </si>
  <si>
    <t>Costi per servizi e per godimento beni di terzi</t>
  </si>
  <si>
    <t>Valore aggiunto</t>
  </si>
  <si>
    <t>Costo del lavoro</t>
  </si>
  <si>
    <t>Risultato operativo lordo (M.O.L. = EBITDA)</t>
  </si>
  <si>
    <t>Ammortamenti immobilizzazioni materiali ed immateriali</t>
  </si>
  <si>
    <t>Svalutazioni delle immobilizzazioni e dei crediti</t>
  </si>
  <si>
    <t>Accantonamenti a fondi rischi</t>
  </si>
  <si>
    <t>Risultato operativo netto (M.O.N. = EBIT)</t>
  </si>
  <si>
    <t>Proventi ed oneri finanziari</t>
  </si>
  <si>
    <t>Rettifiche di valore di attività finanziarie</t>
  </si>
  <si>
    <t>Risultato ordinario</t>
  </si>
  <si>
    <t>Proventi ed oneri straordinari</t>
  </si>
  <si>
    <t>Risultato ante imposte</t>
  </si>
  <si>
    <t>Controllo quadratura</t>
  </si>
  <si>
    <t xml:space="preserve">     VII. Altre riserve</t>
  </si>
  <si>
    <t xml:space="preserve">           - contributi in conto impianti/capitale</t>
  </si>
  <si>
    <t xml:space="preserve">           - vari</t>
  </si>
  <si>
    <t>Lavori in corso su ordinazione</t>
  </si>
  <si>
    <t>Materie prime, sussidiarie, di consumo e acconti</t>
  </si>
  <si>
    <t>Variazione dei lavori in corso su ordinazione</t>
  </si>
  <si>
    <t>Incrementi di immobilizzazioni per lavoro interni</t>
  </si>
  <si>
    <t>Rimanenze di materie prime, sussidiarie, di consumo e acconti</t>
  </si>
  <si>
    <t>Rimanenze di prodotti in lavorazione e semilavorati, prodotti finiti e merci</t>
  </si>
  <si>
    <t>Bilanciamento fonti - impieghi</t>
  </si>
  <si>
    <t>Debiti verso fornitori per acquisti di immobilizzazioni</t>
  </si>
  <si>
    <t>Capitale sociale versato</t>
  </si>
  <si>
    <t>Conferimenti in conto capitale</t>
  </si>
  <si>
    <t>Altri debiti di gestione tipica</t>
  </si>
  <si>
    <t xml:space="preserve">   13) Debiti verso istituti di previdenza e sicurezza sociale</t>
  </si>
  <si>
    <t>Fondo Tfr</t>
  </si>
  <si>
    <t>Fondo rischi e oneri</t>
  </si>
  <si>
    <t>Utili/perdite portati a nuovo</t>
  </si>
  <si>
    <t>Immobilizzazioni materiali connesse al programma di investimento</t>
  </si>
  <si>
    <t>Immobilizzazioni immateriali connesse al programma di investimento</t>
  </si>
  <si>
    <t>Attività finanziarie</t>
  </si>
  <si>
    <t>Debiti diversi a breve e a m/l termine</t>
  </si>
  <si>
    <t>Imposte sul reddito di esercizio</t>
  </si>
  <si>
    <t>Indice di rigidità (Attività immobilizzatate/Capitale investito)</t>
  </si>
  <si>
    <t>Indice di elasticità (Attività correnti/Capitale investito)</t>
  </si>
  <si>
    <t>Margine di struttura primario (Capitale netto - Attività immobilizzate)</t>
  </si>
  <si>
    <t>Margine di struttura secondario ((Capitale netto + Passività consolidate) - Attività immobilizzate)</t>
  </si>
  <si>
    <t>ROE (Reddito netto/Capitale netto)</t>
  </si>
  <si>
    <t>ROI (Reddito operativo netto/Capitale investito)</t>
  </si>
  <si>
    <t>ROS (Reddito operativo netto/Ricavi)</t>
  </si>
  <si>
    <t>Indice di indebitamento ((Passitiva correnti + Passività consolidate)/Capitale finanziato)</t>
  </si>
  <si>
    <t>Investimenti legati al ciclo operativo</t>
  </si>
  <si>
    <t>Investimenti legati alla struttura</t>
  </si>
  <si>
    <t>Investimenti finanziari</t>
  </si>
  <si>
    <t>Finanziamenti legati al ciclo operativo</t>
  </si>
  <si>
    <t>Finanziamenti legati alla struttura operativa</t>
  </si>
  <si>
    <t>Capitale netto</t>
  </si>
  <si>
    <t>Capitale circolante lordo operativo</t>
  </si>
  <si>
    <t>Passivo legato al ciclo operativo</t>
  </si>
  <si>
    <t>Capitale circolante netto commerciale (CCNc)</t>
  </si>
  <si>
    <t>Investimenti lordi legati alla struttura</t>
  </si>
  <si>
    <t>Finanziamenti legati alla struttura</t>
  </si>
  <si>
    <t>Capitale operativo investito netto (COIN)</t>
  </si>
  <si>
    <t>Capitale immobilizzato netto</t>
  </si>
  <si>
    <t>Finanziamento con capitale di rischio</t>
  </si>
  <si>
    <t>Finanziamento con capitale di terzi</t>
  </si>
  <si>
    <t>CAPITALE INVESTITO NETTO (CIN)</t>
  </si>
  <si>
    <t>Attività Correnti</t>
  </si>
  <si>
    <t>Attività Immobilizzate</t>
  </si>
  <si>
    <t>Totale Attività</t>
  </si>
  <si>
    <t>Passività Correnti</t>
  </si>
  <si>
    <t>Passività Consolidate</t>
  </si>
  <si>
    <t>Totale Passività</t>
  </si>
  <si>
    <t>Risultato netto dell'esercizio</t>
  </si>
  <si>
    <t>Conto economico consuntivo riclassificato a Valore della produzione e Valore aggiunto</t>
  </si>
  <si>
    <t xml:space="preserve">      11) Variazione delle rimanenze di materie prime, sussidiarie, di consumo e merci</t>
  </si>
  <si>
    <t xml:space="preserve">          b) da titoli iscritti nelle immobilizzazioni che non costituiscono partecipazioni</t>
  </si>
  <si>
    <t xml:space="preserve">          c) da titoli iscritti nell'attivo circolante che non costituiscono partecipazioni</t>
  </si>
  <si>
    <t xml:space="preserve">          b) di immobilizzazioni finanziarie che non costituiscono partecipazioni</t>
  </si>
  <si>
    <t xml:space="preserve">          c) di titoli iscritti nell'attivo circolante che non costituiscono partecipazioni</t>
  </si>
  <si>
    <t>TOTALE INVESTIMENTI LORDI</t>
  </si>
  <si>
    <t>TOTALE FINANZIAMENTI</t>
  </si>
  <si>
    <t>Crediti commerciali verso imprese controllate, collegate e controllanti (CII2-CII3-CII4)</t>
  </si>
  <si>
    <t>Crediti finanziari verso imprese controllate, collegate e controllanti (CII2-CII3-CII4)</t>
  </si>
  <si>
    <t>Debiti commerciali verso imprese controllate, collegate e controllanti (D9-D10-D11)</t>
  </si>
  <si>
    <t>Debiti finanziari verso imprese controllate, collegate e controllanti (D9-D10-D11)</t>
  </si>
  <si>
    <t>Altri valori in cassa</t>
  </si>
  <si>
    <t>Crediti finanziari verso controllate, collegate, controllanti e altri</t>
  </si>
  <si>
    <t>Debiti finanziari verso imprese controllate, collegate e controllanti</t>
  </si>
  <si>
    <t>Stato patrimoniale consuntivo riclassificato per liquidità ed esigibilità</t>
  </si>
  <si>
    <t>Disponibilità liquide immediate</t>
  </si>
  <si>
    <t>Stato Patrimoniale previsionale riclassificato</t>
  </si>
  <si>
    <t>Stato Patrimoniale previsionale percentualizzato</t>
  </si>
  <si>
    <t>Conto Economico previsionale riclassificato</t>
  </si>
  <si>
    <t>Conto Economico previsionale percentualizzato</t>
  </si>
  <si>
    <t>Totale Patrimonio netto</t>
  </si>
  <si>
    <t>Totale Fondo per rischi e oneri</t>
  </si>
  <si>
    <t>Totale Debiti</t>
  </si>
  <si>
    <t>Totale Immobilizzazioni</t>
  </si>
  <si>
    <t>Totale Attivo circolante</t>
  </si>
  <si>
    <t>Variazione delle rimanenze di prodotti in corso di lavorazione, semil. e prod. finiti</t>
  </si>
  <si>
    <t>Rimanenze di materie prime, sussidiarie, di consumo, prodotti finiti e merci</t>
  </si>
  <si>
    <t>Variazione delle rimanenze di materie prime, sussidiarie, di consumo e merci</t>
  </si>
  <si>
    <t>Oneri diversi di gestione</t>
  </si>
  <si>
    <t>Altri ricavi caratteristici</t>
  </si>
  <si>
    <t>Fondo TFR di lavoro subordinato</t>
  </si>
  <si>
    <t>Totale passivo</t>
  </si>
  <si>
    <t>Altri accantonamenti e svalutazione crediti</t>
  </si>
  <si>
    <t>Base imponibile Ires</t>
  </si>
  <si>
    <t>Base imponibile Irap</t>
  </si>
  <si>
    <t>Irap dell'esercizio</t>
  </si>
  <si>
    <t>Aliquota Ires</t>
  </si>
  <si>
    <t>Ires dell'esercizio</t>
  </si>
  <si>
    <t>Totale imposte di competenza dell'esercizio</t>
  </si>
  <si>
    <t>Ammortamenti</t>
  </si>
  <si>
    <t>(Aumento) Diminuzione del Capitale Circolante Netto</t>
  </si>
  <si>
    <t>(Aumento) / Diminuzione Attività Correnti</t>
  </si>
  <si>
    <t>Aumento / (Diminuzione) Passività Correnti</t>
  </si>
  <si>
    <t>(Investimenti) Disinvestimenti in Impieghi Fissi</t>
  </si>
  <si>
    <t>Investimenti netti in Immob. Materiali</t>
  </si>
  <si>
    <t>Investimenti netti in Immob. Immateriali</t>
  </si>
  <si>
    <t>Aumento / (Diminuzione) Fondi</t>
  </si>
  <si>
    <t>Aumento (Diminuzione) Finanziamenti netti</t>
  </si>
  <si>
    <t>Aumento (Diminuzione) Capitale</t>
  </si>
  <si>
    <t>Aumento (Diminuzione) Finanziamenti e Mutui</t>
  </si>
  <si>
    <t>Proventi / Oneri Straordinari</t>
  </si>
  <si>
    <t>Proventi (Oneri) Finanziari</t>
  </si>
  <si>
    <t>Indice di indipendenza finanziaria (Capitale netto/Capitale finanziato)</t>
  </si>
  <si>
    <t>Indice di indebitamento permanente ((Capitale netto + Passività consolidate)/Capitale finanziato)</t>
  </si>
  <si>
    <t>Indice di indebitamento a m/l termine (Passività consolidate/Capitale finanziato)</t>
  </si>
  <si>
    <t>Indice di indebitamento a breve termine (Passività correnti/Capitale finanziato)</t>
  </si>
  <si>
    <t>Indice di struttura primario (Capitale netto/Attività immobilizzate)</t>
  </si>
  <si>
    <t>Indice di struttura secondario ((Capitale netto + Passività consolidate)/Attività immobilizzate)</t>
  </si>
  <si>
    <t>Capitale circolante netto commerciale ((Crediti commerciali + Rimanenze) - Debiti commerciali)</t>
  </si>
  <si>
    <t>Indice di liquidità secca (Liquidità immediate e differite/Passività correnti)</t>
  </si>
  <si>
    <t>Indice di liquidità generale (Attività correnti/Passività correnti)</t>
  </si>
  <si>
    <t>Capitale circolante netto (Attività correnti - Passività correnti)</t>
  </si>
  <si>
    <t>Aliquota del circolante (Capitale circolante netto commerciale/Ricavi di vendita)</t>
  </si>
  <si>
    <t>Margine di tesoreria (Liquidità immediate e differite - Passività correnti)</t>
  </si>
  <si>
    <t>Leva operativa</t>
  </si>
  <si>
    <t>Leva finanziaria</t>
  </si>
  <si>
    <t>Autofinanziamento (Utili netti non distribuiti + Accantonamenti + Ammortamenti)</t>
  </si>
  <si>
    <t>Fatturato di pareggio (break even point)</t>
  </si>
  <si>
    <t>Indici di bilancio previsionali</t>
  </si>
  <si>
    <t>Indici di bilancio consuntivo</t>
  </si>
  <si>
    <t>Stato Patrimoniale consuntivo riclassificato</t>
  </si>
  <si>
    <t>Stato Patrimoniale consuntivo percentualizzato</t>
  </si>
  <si>
    <t>Conto Economico consuntivo riclassificato</t>
  </si>
  <si>
    <t>Conto Economico consuntivo percentualizzato</t>
  </si>
  <si>
    <t>Margine operativo lordo</t>
  </si>
  <si>
    <t>Margine operativo netto</t>
  </si>
  <si>
    <t>Reddito corrente</t>
  </si>
  <si>
    <t>Risultato di bilancio</t>
  </si>
  <si>
    <t>Totale Attivo</t>
  </si>
  <si>
    <t>Totale Passivo</t>
  </si>
  <si>
    <t>Posizione finanziaria netta</t>
  </si>
  <si>
    <t>Rendiconto finanziario consuntivo</t>
  </si>
  <si>
    <t>Risultato operativo netto</t>
  </si>
  <si>
    <t>Imposte di competenza dell'esercizio</t>
  </si>
  <si>
    <t>Risultato operativo dopo le imposte</t>
  </si>
  <si>
    <t>Flusso di cassa operativo lordo</t>
  </si>
  <si>
    <t>Flusso di cassa operativo netto</t>
  </si>
  <si>
    <t>Flusso di cassa dopo investimenti</t>
  </si>
  <si>
    <t>Flusso di cassa dopo finanziamenti</t>
  </si>
  <si>
    <t>Flusso di cassa dopo componenti straordinarie</t>
  </si>
  <si>
    <t>Flusso di cassa netto</t>
  </si>
  <si>
    <t>Banca c/c iniziale</t>
  </si>
  <si>
    <t>Banca c/c finale</t>
  </si>
  <si>
    <t>Variazione posizione verso banche c/c</t>
  </si>
  <si>
    <t>Rendiconto finanziario previsionale</t>
  </si>
  <si>
    <t>Calcolo imposte sul reddito dell'esercizio</t>
  </si>
  <si>
    <t>IMPRESA RICHIEDENTE</t>
  </si>
  <si>
    <r>
      <t>Risultato prima delle imposte (A-B</t>
    </r>
    <r>
      <rPr>
        <b/>
        <u/>
        <sz val="10"/>
        <rFont val="Cambria"/>
        <family val="1"/>
      </rPr>
      <t>+</t>
    </r>
    <r>
      <rPr>
        <b/>
        <sz val="10"/>
        <rFont val="Cambria"/>
        <family val="1"/>
      </rPr>
      <t>C</t>
    </r>
    <r>
      <rPr>
        <b/>
        <u/>
        <sz val="10"/>
        <rFont val="Cambria"/>
        <family val="1"/>
      </rPr>
      <t>+</t>
    </r>
    <r>
      <rPr>
        <b/>
        <sz val="10"/>
        <rFont val="Cambria"/>
        <family val="1"/>
      </rPr>
      <t>D</t>
    </r>
    <r>
      <rPr>
        <b/>
        <u/>
        <sz val="10"/>
        <rFont val="Cambria"/>
        <family val="1"/>
      </rPr>
      <t>+</t>
    </r>
    <r>
      <rPr>
        <b/>
        <sz val="10"/>
        <rFont val="Cambria"/>
        <family val="1"/>
      </rPr>
      <t>E)</t>
    </r>
  </si>
  <si>
    <t xml:space="preserve">       2) Variazione delle rimanenze di prodotti in corso di lavorazione, semil. e prodotti finiti</t>
  </si>
  <si>
    <t>Sede legale</t>
  </si>
  <si>
    <t>Partita Iva</t>
  </si>
  <si>
    <t>Contributi in conto impianti/capitale e contributi in conto esercizio</t>
  </si>
  <si>
    <t>Crediti prodotti/servizi A</t>
  </si>
  <si>
    <t>Crediti prodotti/servizi B</t>
  </si>
  <si>
    <t>Tempi medi di incasso prodotti/servizi A</t>
  </si>
  <si>
    <t>Tempi medi di incasso prodotti/servizi B</t>
  </si>
  <si>
    <t>Aliquota Iva media prodotti/servizi A</t>
  </si>
  <si>
    <t>Aliquota Iva media prodotti/servizi B</t>
  </si>
  <si>
    <t>Prodotti/Servizi A</t>
  </si>
  <si>
    <t>Prodotti/Servizi B</t>
  </si>
  <si>
    <t>Imposte sul reddito dell'esercizio</t>
  </si>
  <si>
    <r>
      <rPr>
        <b/>
        <sz val="10"/>
        <rFont val="Cambria"/>
        <family val="1"/>
      </rPr>
      <t>Valore della produzione</t>
    </r>
    <r>
      <rPr>
        <sz val="10"/>
        <rFont val="Cambria"/>
        <family val="1"/>
      </rPr>
      <t xml:space="preserve"> (esclusi altri ricavi e proventi)</t>
    </r>
  </si>
  <si>
    <t>Aliquota Irap</t>
  </si>
  <si>
    <t>Valore assunto</t>
  </si>
  <si>
    <t>Capannoni, Fabbricati civili, Fabbricati industriali, assimilati</t>
  </si>
  <si>
    <r>
      <t xml:space="preserve">Periodo di pagamento  </t>
    </r>
    <r>
      <rPr>
        <sz val="8"/>
        <rFont val="Cambria"/>
        <family val="1"/>
      </rPr>
      <t>(Iva mensile = 1; Iva trimestrale = 3)</t>
    </r>
  </si>
  <si>
    <t xml:space="preserve">            - imposte relative a esercizi precedenti</t>
  </si>
  <si>
    <t xml:space="preserve">          d) Svalutazione dei crediti compresi nell'attivo circolante e delle disponibilità liquide</t>
  </si>
  <si>
    <t>Partecip. in imprese controllate, collegate, controllanti, altre imprese (BIII1a,b,c,d)</t>
  </si>
  <si>
    <t>(Aumento) Diminuzione Crediti verso Soci vers. dovuti</t>
  </si>
  <si>
    <t>Crediti commerciali</t>
  </si>
  <si>
    <t>(Aumento) / Diminuzione Partecipazioni e altre Immob. Fin.</t>
  </si>
  <si>
    <t>Contributi in conto impianti/capitale</t>
  </si>
  <si>
    <t>Acconti e Debiti rappresentati da titoli di credito</t>
  </si>
  <si>
    <t>Altri prodotti/servizi C</t>
  </si>
  <si>
    <t>Altri prodotti/servizi D</t>
  </si>
  <si>
    <t>Crediti altri prodotti/servizi C</t>
  </si>
  <si>
    <t>Crediti altri prodotti/servizi D</t>
  </si>
  <si>
    <t>Tempi medi di incasso altri prodotti/servizi C</t>
  </si>
  <si>
    <t>Tempi medi di incasso altri prodotti/servizi D</t>
  </si>
  <si>
    <t>Aliquota Iva media altri prodotti/servizi C</t>
  </si>
  <si>
    <t>Aliquota Iva media altri prodotti/servizi D</t>
  </si>
  <si>
    <t xml:space="preserve">Immobilizzazioni e ammortamenti </t>
  </si>
  <si>
    <t xml:space="preserve">Immobilizzazioni materiali pregresse: </t>
  </si>
  <si>
    <t xml:space="preserve">Immobilizzazioni immateriali pregresse: </t>
  </si>
  <si>
    <t xml:space="preserve">Ammontare investimenti diretti per anno </t>
  </si>
  <si>
    <t>PROSPETT0 DI AUTODIAGNOSI RELATIVO AL POSSESSO DEI REQUISITI DI AMMISSIBILITA' (Art. 4 del Regolamento)</t>
  </si>
  <si>
    <t>Requisiti di ammissibilità previsti dall'art. 4 del Regolamento</t>
  </si>
  <si>
    <t xml:space="preserve">Risultato economico relativo al penultimo esercizio </t>
  </si>
  <si>
    <t>Risultato economico relativo all'ultimo esercizio</t>
  </si>
  <si>
    <t>Margine operativo lordo (EBITDA) relativo all’ultimo esercizio</t>
  </si>
  <si>
    <t>Indice (Margine operativo lordo/Oneri finanziari) relativo all’ultimo esercizio</t>
  </si>
  <si>
    <t>Margine operativo lordo (EBITDA) relativo al penultimo esercizio</t>
  </si>
  <si>
    <t>PROGRAMMA REGIONALE (PR) CALABRIA FESR-FSE + 2021/2027</t>
  </si>
  <si>
    <t>0</t>
  </si>
  <si>
    <t>Variazione del Fatturato dell'ultimo esercizio rispetto all'esercizio precedente</t>
  </si>
  <si>
    <t>PROSPETTO DI AUTODIAGNOSI RELATIVO ALL'IMPORTO MASSIMO DELL'INTERVENTO FINANZIARIO RICHIEDIBILE (Art. 7 del Regolamento)</t>
  </si>
  <si>
    <t>Debiti finanziari a m/l termine relativi all'ultimo esercizio chiuso (intendendosi tali i debiti oltre 12 mesi verso banche e verso altri finanziatori)</t>
  </si>
  <si>
    <t>Importo massimo dell'Intervento finanziario richiedibile ai sensi dell'art. 7 del Regolamento</t>
  </si>
  <si>
    <r>
      <t xml:space="preserve">Intervento finanziario massimo richiedibile </t>
    </r>
    <r>
      <rPr>
        <u/>
        <sz val="10"/>
        <rFont val="Cambria"/>
        <family val="1"/>
      </rPr>
      <t>&lt;</t>
    </r>
    <r>
      <rPr>
        <sz val="10"/>
        <rFont val="Cambria"/>
        <family val="1"/>
      </rPr>
      <t xml:space="preserve"> [(5 x Margine operativo lordo) - Debiti finanziari a m/l termine]</t>
    </r>
  </si>
  <si>
    <t xml:space="preserve">Programma di investimento previsto </t>
  </si>
  <si>
    <t>Indicazione dei singoli beni/servizi da acquistare, distintamente per singola categoria</t>
  </si>
  <si>
    <t>Incidenza %</t>
  </si>
  <si>
    <t>max % ammissibile</t>
  </si>
  <si>
    <t>TOTALE A)</t>
  </si>
  <si>
    <t>TOTALE A1)</t>
  </si>
  <si>
    <t>TOTALE B)</t>
  </si>
  <si>
    <t>TOTALE C)</t>
  </si>
  <si>
    <t>TOTALE D)</t>
  </si>
  <si>
    <t>Allegato n. 2</t>
  </si>
  <si>
    <t xml:space="preserve">BUSINESS PLAN NUMERICO </t>
  </si>
  <si>
    <t>[riservato alle tutte le Imprese partecipanti]</t>
  </si>
  <si>
    <t>Dimensione Impresa</t>
  </si>
  <si>
    <t>Microimpresa</t>
  </si>
  <si>
    <t>Piccola Impresa</t>
  </si>
  <si>
    <t>Media Impresa</t>
  </si>
  <si>
    <t>Grande Impresa</t>
  </si>
  <si>
    <t>Azione 1.6.1 - “SUPPORTO AGLI INVESTIMENTI IN TECNOLOGIE DIGITALI E INNOVAZIONE DELLE TECNOLOGIE DEEP TECH”</t>
  </si>
  <si>
    <t>Azione 2.9.1 - “INVESTIMENTI PRODUTTIVI COLLEGATI PRINCIPALMENTE ALLE TECNOLOGIE PULITE ED EFFICIENTI SOTTO IL PROFILO DELLE RISORSE”</t>
  </si>
  <si>
    <t>FONDO TECNOLOGIE STEP PER IL SOSTEGNO E L'ATTRAZIONE DEGLI INVESTIMENTI STEP (TECSTEP)</t>
  </si>
  <si>
    <t>Azione di interesse prescelta</t>
  </si>
  <si>
    <t>Azione 2.9.1</t>
  </si>
  <si>
    <t>Azione 1.6.1</t>
  </si>
  <si>
    <t>Intervento previsto</t>
  </si>
  <si>
    <t>Investimenti produttivi</t>
  </si>
  <si>
    <t>Investimenti produttivi + Attività di Ricerca industriale e Sviluppo sperimentale</t>
  </si>
  <si>
    <t>Finanziamento Fondo TECSTEP</t>
  </si>
  <si>
    <t>TOTALE</t>
  </si>
  <si>
    <t xml:space="preserve">Importo       Spese non ammissibili </t>
  </si>
  <si>
    <t>Importo         Spese ammissibili</t>
  </si>
  <si>
    <r>
      <t xml:space="preserve">PROGRAMMA DI INVESTIMENTO COMPLESSIVO </t>
    </r>
    <r>
      <rPr>
        <sz val="11"/>
        <color indexed="8"/>
        <rFont val="Cambria"/>
        <family val="1"/>
      </rPr>
      <t>(iva esclusa)</t>
    </r>
    <r>
      <rPr>
        <b/>
        <sz val="11"/>
        <color theme="1"/>
        <rFont val="Cambria"/>
        <family val="1"/>
      </rPr>
      <t xml:space="preserve">                                                                                                                                                        </t>
    </r>
  </si>
  <si>
    <t>Preventivi di Spesa                                                         (riportare Denominazione Fornitore, Data e Numero documento)</t>
  </si>
  <si>
    <r>
      <t xml:space="preserve">PROGRAMMA DI INVESTIMENTO PREVISTO </t>
    </r>
    <r>
      <rPr>
        <sz val="10"/>
        <color indexed="8"/>
        <rFont val="Cambria"/>
        <family val="1"/>
      </rPr>
      <t>(iva esclusa)</t>
    </r>
    <r>
      <rPr>
        <b/>
        <sz val="10"/>
        <color theme="1"/>
        <rFont val="Cambria"/>
        <family val="1"/>
      </rPr>
      <t xml:space="preserve">                                                                                                                                                        </t>
    </r>
  </si>
  <si>
    <t xml:space="preserve"> (L'importo totale delle Spese ammissibili non deve essere inferiore ad € 750.000 e non deve essere superiore ad € 15.000.000)</t>
  </si>
  <si>
    <r>
      <t xml:space="preserve">A) SPESE TECNICHE </t>
    </r>
    <r>
      <rPr>
        <sz val="11"/>
        <color theme="1"/>
        <rFont val="Cambria"/>
        <family val="1"/>
      </rPr>
      <t>(Progettazioni ingegneristiche, Direzione dei lavori, ecc.)</t>
    </r>
  </si>
  <si>
    <t>A1) STUDI DI FATTIBILITA' ECONOMICO-FINANZIARIA</t>
  </si>
  <si>
    <t>B) SUOLO AZIENDALE E SUE SISTEMAZIONI</t>
  </si>
  <si>
    <t>C) ACQUISTO O REALIZZAZIONE DI IMMOBILI</t>
  </si>
  <si>
    <t>D) OPERE MURARIE E ASSIMILABILI</t>
  </si>
  <si>
    <t>TOTALE C) + D)</t>
  </si>
  <si>
    <t>E) MACCHINARI, IMPIANTI E ATTREZZATURE VARIE</t>
  </si>
  <si>
    <t>TOTALE E)</t>
  </si>
  <si>
    <t>F) BREVETTI, LICENZE, ECC.</t>
  </si>
  <si>
    <t>TOTALE F)</t>
  </si>
  <si>
    <r>
      <t xml:space="preserve">G) CONSULENZE SPECIALISTICHE </t>
    </r>
    <r>
      <rPr>
        <sz val="11"/>
        <color theme="1"/>
        <rFont val="Cambria"/>
        <family val="1"/>
      </rPr>
      <t>(riservate alle sole PMI)</t>
    </r>
  </si>
  <si>
    <t>TOTALE G)</t>
  </si>
  <si>
    <t>TOTALE SPESE (A+B+C+D+E+F+G)</t>
  </si>
  <si>
    <t>A) INVESTIMENTI PRODUTTIVI</t>
  </si>
  <si>
    <t>B) ATTIVITA' DI RICERCA INDUSTRIALE E SVILUPPO SPERIMENTALE</t>
  </si>
  <si>
    <t>A) SPESE PER IL PERSONALE</t>
  </si>
  <si>
    <t>B) SPESE RELATIVE A STRUMENTAZIONE ED ATTREZZATURE</t>
  </si>
  <si>
    <t>C) SPESE PER LA RICERCA CONTRATTUALE, ECC.</t>
  </si>
  <si>
    <t>D) ALTRE SPESE DI ESERCIZIO</t>
  </si>
  <si>
    <t>E) SPESE GENERALI SUPPLEMENTARI</t>
  </si>
  <si>
    <t>TOTALE SPESE (A+B+C+D+E)</t>
  </si>
  <si>
    <t>TOTALE B) + C) + D) + E)</t>
  </si>
  <si>
    <t>INCIDENZA SPESE PER ATTIVITA' DI RICERCA INDUSTRIALE E SVILUPPO SPERIMENTALE / INVESTIMENTI PRODUTTIVI</t>
  </si>
  <si>
    <t xml:space="preserve">Max </t>
  </si>
  <si>
    <t>Costi di Ricerca e Sviluppo non capitalizzati</t>
  </si>
  <si>
    <t>Suolo aziendale e sue sistemazioni</t>
  </si>
  <si>
    <t>I PROSPETTI DI SEGUITO RIPORTATI RAPPRESENTANO UNO STRUMENTO DI AIUTO PER LE IMPRESE NELLA VERIFICA DEL POSSESSO DEI REQUISITI, PER IL CUI RISPETTO LE IMPRESE DOVRANNO COMUNQUE FARE RIFERIMENTO, ESCLUSIVAMENTE, ALLE DISPOSIZIONI PREVISTE DAL REGOLAMENTO OPERATIVO DEL FONDO</t>
  </si>
  <si>
    <t>Spese tecniche e Costi di Ricerca &amp; Sviluppo capitalizzati</t>
  </si>
  <si>
    <t>Indicazione delle singole spese previste, distintamente per singola categoria</t>
  </si>
  <si>
    <t>Spese del personale Tipo B (Medio, per livelli quadro)</t>
  </si>
  <si>
    <t>Spese del personale Tipo A (Alto, per livelli dirigenziali)</t>
  </si>
  <si>
    <t>Spese del personale Tipo C (Basso, per livelli di impiegato/operaio) quadro)</t>
  </si>
  <si>
    <t>Costo orario</t>
  </si>
  <si>
    <t>N. Ore</t>
  </si>
  <si>
    <t>Spese ammissibili</t>
  </si>
  <si>
    <t>Attività di Ricerca Industriale (RI)</t>
  </si>
  <si>
    <t>Attività di Sviluppo Sperimentale (SS)</t>
  </si>
  <si>
    <t>Totale Spese per il personale (RI+SS)</t>
  </si>
  <si>
    <t>Descrizione delle spese (o preventivi di spesa)</t>
  </si>
  <si>
    <t>DETTAGLIO SPESE PER IL PERSONALE</t>
  </si>
  <si>
    <t>(BPN1 03092025)</t>
  </si>
  <si>
    <t>Totale Spese del personale per Attività di Ricerca Industriale (RI)</t>
  </si>
  <si>
    <t>Totale Spese del personale per Attività di Sviluppo Sperimentale (SS)</t>
  </si>
  <si>
    <t xml:space="preserve">Indice [(Capitale netto + Passività consolidate)/Attività Immobilizzate] relativo all'ultimo esercizio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</si>
</sst>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0\ &quot;€&quot;;\-#,##0\ &quot;€&quot;"/>
    <numFmt numFmtId="7" formatCode="#,##0.00\ &quot;€&quot;;\-#,##0.00\ &quot;€&quot;"/>
    <numFmt numFmtId="43" formatCode="_-* #,##0.00_-;\-* #,##0.00_-;_-* &quot;-&quot;??_-;_-@_-"/>
    <numFmt numFmtId="164" formatCode="&quot;€&quot;\ #,##0;[Red]\-&quot;€&quot;\ #,##0"/>
    <numFmt numFmtId="165" formatCode="_-&quot;€&quot;\ * #,##0.00_-;\-&quot;€&quot;\ * #,##0.00_-;_-&quot;€&quot;\ * &quot;-&quot;??_-;_-@_-"/>
    <numFmt numFmtId="166" formatCode="&quot;L.&quot;\ #,##0;[Red]\-&quot;L.&quot;\ #,##0"/>
    <numFmt numFmtId="167" formatCode="_-&quot;L.&quot;\ * #,##0_-;\-&quot;L.&quot;\ * #,##0_-;_-&quot;L.&quot;\ * &quot;-&quot;_-;_-@_-"/>
    <numFmt numFmtId="168" formatCode="_-* #,##0_-;\-* #,##0_-;_-* &quot;-&quot;??_-;_-@_-"/>
    <numFmt numFmtId="169" formatCode="0.0%"/>
    <numFmt numFmtId="170" formatCode="0.0"/>
    <numFmt numFmtId="171" formatCode="&quot;€&quot;\ #,##0"/>
    <numFmt numFmtId="172" formatCode="&quot;€&quot;\ #,##0.0"/>
    <numFmt numFmtId="173" formatCode="&quot;€&quot;\ #,##0.00"/>
    <numFmt numFmtId="174" formatCode="#,##0_);\(#,##0\)"/>
    <numFmt numFmtId="175" formatCode="0_)"/>
    <numFmt numFmtId="176" formatCode="#,##0_ ;\-#,##0\ "/>
    <numFmt numFmtId="177" formatCode="#,##0;\(#,##0\)"/>
    <numFmt numFmtId="178" formatCode="#,##0.00_ ;[Red]\-#,##0.00\ "/>
    <numFmt numFmtId="179" formatCode="#,##0\ &quot;€&quot;"/>
    <numFmt numFmtId="180" formatCode="0.000%"/>
    <numFmt numFmtId="181" formatCode="#,##0.00\ &quot;€&quot;"/>
    <numFmt numFmtId="182" formatCode="#,##0.0"/>
  </numFmts>
  <fonts count="55">
    <font>
      <sz val="10"/>
      <name val="Century Gothic"/>
    </font>
    <font>
      <sz val="10"/>
      <name val="Century Gothic"/>
      <family val="2"/>
    </font>
    <font>
      <sz val="8"/>
      <name val="Century Gothic"/>
      <family val="2"/>
    </font>
    <font>
      <sz val="10"/>
      <name val="Arial"/>
      <family val="2"/>
    </font>
    <font>
      <sz val="8"/>
      <name val="Arial"/>
      <family val="2"/>
    </font>
    <font>
      <sz val="10"/>
      <name val="BERNHARD"/>
    </font>
    <font>
      <b/>
      <sz val="10"/>
      <name val="Cambria"/>
      <family val="1"/>
    </font>
    <font>
      <b/>
      <u/>
      <sz val="10"/>
      <name val="Cambria"/>
      <family val="1"/>
    </font>
    <font>
      <b/>
      <sz val="12"/>
      <name val="Cambria"/>
      <family val="1"/>
    </font>
    <font>
      <sz val="11"/>
      <name val="Cambria"/>
      <family val="1"/>
    </font>
    <font>
      <b/>
      <sz val="13"/>
      <name val="Cambria"/>
      <family val="1"/>
    </font>
    <font>
      <b/>
      <sz val="11"/>
      <name val="Cambria"/>
      <family val="1"/>
    </font>
    <font>
      <sz val="10"/>
      <color indexed="81"/>
      <name val="Cambria"/>
      <family val="1"/>
    </font>
    <font>
      <sz val="10"/>
      <name val="Cambria"/>
      <family val="1"/>
    </font>
    <font>
      <sz val="8"/>
      <name val="Cambria"/>
      <family val="1"/>
    </font>
    <font>
      <u/>
      <sz val="10"/>
      <name val="Cambria"/>
      <family val="1"/>
    </font>
    <font>
      <sz val="10"/>
      <color indexed="8"/>
      <name val="Cambria"/>
      <family val="1"/>
    </font>
    <font>
      <sz val="11"/>
      <color theme="1"/>
      <name val="Calibri"/>
      <family val="2"/>
      <scheme val="minor"/>
    </font>
    <font>
      <sz val="10"/>
      <name val="Cambria"/>
      <family val="1"/>
      <scheme val="major"/>
    </font>
    <font>
      <b/>
      <sz val="10"/>
      <name val="Cambria"/>
      <family val="1"/>
      <scheme val="major"/>
    </font>
    <font>
      <sz val="8"/>
      <name val="Cambria"/>
      <family val="1"/>
      <scheme val="major"/>
    </font>
    <font>
      <i/>
      <sz val="9"/>
      <name val="Cambria"/>
      <family val="1"/>
      <scheme val="major"/>
    </font>
    <font>
      <sz val="9"/>
      <name val="Cambria"/>
      <family val="1"/>
      <scheme val="major"/>
    </font>
    <font>
      <i/>
      <sz val="10"/>
      <name val="Cambria"/>
      <family val="1"/>
      <scheme val="major"/>
    </font>
    <font>
      <sz val="10"/>
      <color indexed="10"/>
      <name val="Cambria"/>
      <family val="1"/>
      <scheme val="major"/>
    </font>
    <font>
      <sz val="10"/>
      <color indexed="8"/>
      <name val="Cambria"/>
      <family val="1"/>
      <scheme val="major"/>
    </font>
    <font>
      <b/>
      <sz val="10"/>
      <color indexed="8"/>
      <name val="Cambria"/>
      <family val="1"/>
      <scheme val="major"/>
    </font>
    <font>
      <i/>
      <sz val="10"/>
      <color indexed="10"/>
      <name val="Cambria"/>
      <family val="1"/>
      <scheme val="major"/>
    </font>
    <font>
      <b/>
      <sz val="10"/>
      <color indexed="10"/>
      <name val="Cambria"/>
      <family val="1"/>
      <scheme val="major"/>
    </font>
    <font>
      <b/>
      <sz val="10"/>
      <color indexed="48"/>
      <name val="Cambria"/>
      <family val="1"/>
      <scheme val="major"/>
    </font>
    <font>
      <b/>
      <sz val="12"/>
      <name val="Cambria"/>
      <family val="1"/>
      <scheme val="major"/>
    </font>
    <font>
      <i/>
      <sz val="8"/>
      <name val="Cambria"/>
      <family val="1"/>
      <scheme val="major"/>
    </font>
    <font>
      <sz val="8"/>
      <color indexed="8"/>
      <name val="Cambria"/>
      <family val="1"/>
      <scheme val="major"/>
    </font>
    <font>
      <b/>
      <i/>
      <sz val="10"/>
      <name val="Cambria"/>
      <family val="1"/>
      <scheme val="major"/>
    </font>
    <font>
      <i/>
      <sz val="10"/>
      <color indexed="8"/>
      <name val="Cambria"/>
      <family val="1"/>
      <scheme val="major"/>
    </font>
    <font>
      <b/>
      <sz val="9"/>
      <name val="Cambria"/>
      <family val="1"/>
      <scheme val="major"/>
    </font>
    <font>
      <b/>
      <sz val="9"/>
      <color indexed="18"/>
      <name val="Cambria"/>
      <family val="1"/>
      <scheme val="major"/>
    </font>
    <font>
      <b/>
      <sz val="9"/>
      <color indexed="10"/>
      <name val="Cambria"/>
      <family val="1"/>
      <scheme val="major"/>
    </font>
    <font>
      <b/>
      <sz val="10"/>
      <color indexed="18"/>
      <name val="Cambria"/>
      <family val="1"/>
      <scheme val="major"/>
    </font>
    <font>
      <b/>
      <sz val="10"/>
      <color rgb="FF000000"/>
      <name val="Cambria"/>
      <family val="1"/>
    </font>
    <font>
      <sz val="10"/>
      <color rgb="FF000000"/>
      <name val="Cambria"/>
      <family val="1"/>
    </font>
    <font>
      <b/>
      <sz val="9"/>
      <color theme="1"/>
      <name val="Cambria"/>
      <family val="1"/>
    </font>
    <font>
      <sz val="10"/>
      <color theme="1"/>
      <name val="Cambria"/>
      <family val="1"/>
    </font>
    <font>
      <sz val="9"/>
      <color theme="1"/>
      <name val="Cambria"/>
      <family val="1"/>
    </font>
    <font>
      <b/>
      <sz val="10"/>
      <color theme="1"/>
      <name val="Cambria"/>
      <family val="1"/>
    </font>
    <font>
      <sz val="12"/>
      <name val="Cambria"/>
      <family val="1"/>
      <scheme val="major"/>
    </font>
    <font>
      <i/>
      <sz val="10"/>
      <color theme="1"/>
      <name val="Cambria"/>
      <family val="1"/>
    </font>
    <font>
      <sz val="10"/>
      <color indexed="81"/>
      <name val="Cambria"/>
      <family val="1"/>
      <scheme val="major"/>
    </font>
    <font>
      <b/>
      <sz val="11"/>
      <color theme="1"/>
      <name val="Cambria"/>
      <family val="1"/>
    </font>
    <font>
      <sz val="11"/>
      <color indexed="8"/>
      <name val="Cambria"/>
      <family val="1"/>
    </font>
    <font>
      <b/>
      <sz val="11"/>
      <color rgb="FF000000"/>
      <name val="Cambria"/>
      <family val="1"/>
    </font>
    <font>
      <b/>
      <i/>
      <sz val="10"/>
      <color theme="1"/>
      <name val="Cambria"/>
      <family val="1"/>
    </font>
    <font>
      <b/>
      <i/>
      <sz val="10"/>
      <name val="Cambria"/>
      <family val="1"/>
    </font>
    <font>
      <sz val="11"/>
      <color theme="1"/>
      <name val="Cambria"/>
      <family val="1"/>
    </font>
    <font>
      <b/>
      <sz val="9"/>
      <color rgb="FFFF0000"/>
      <name val="Cambria"/>
      <family val="1"/>
    </font>
  </fonts>
  <fills count="11">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9"/>
        <bgColor indexed="64"/>
      </patternFill>
    </fill>
    <fill>
      <patternFill patternType="solid">
        <fgColor indexed="22"/>
        <bgColor indexed="8"/>
      </patternFill>
    </fill>
    <fill>
      <patternFill patternType="solid">
        <fgColor theme="0" tint="-0.14999847407452621"/>
        <bgColor indexed="64"/>
      </patternFill>
    </fill>
    <fill>
      <patternFill patternType="solid">
        <fgColor rgb="FFDEDEDE"/>
        <bgColor indexed="64"/>
      </patternFill>
    </fill>
    <fill>
      <patternFill patternType="solid">
        <fgColor theme="0"/>
        <bgColor indexed="64"/>
      </patternFill>
    </fill>
    <fill>
      <patternFill patternType="solid">
        <fgColor rgb="FFE4E4E4"/>
        <bgColor indexed="64"/>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bottom/>
      <diagonal/>
    </border>
  </borders>
  <cellStyleXfs count="11">
    <xf numFmtId="0" fontId="0" fillId="0" borderId="0"/>
    <xf numFmtId="165" fontId="1"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173" fontId="5" fillId="0" borderId="0" applyProtection="0"/>
    <xf numFmtId="0" fontId="17" fillId="0" borderId="0"/>
    <xf numFmtId="0" fontId="1" fillId="0" borderId="0"/>
    <xf numFmtId="0" fontId="3" fillId="0" borderId="0"/>
    <xf numFmtId="9" fontId="1" fillId="0" borderId="0" applyFont="0" applyFill="0" applyBorder="0" applyAlignment="0" applyProtection="0"/>
    <xf numFmtId="166" fontId="3" fillId="0" borderId="0" applyFont="0" applyBorder="0" applyAlignment="0" applyProtection="0"/>
  </cellStyleXfs>
  <cellXfs count="928">
    <xf numFmtId="0" fontId="0" fillId="0" borderId="0" xfId="0"/>
    <xf numFmtId="164" fontId="18" fillId="2" borderId="1" xfId="10" applyNumberFormat="1" applyFont="1" applyFill="1" applyBorder="1" applyAlignment="1" applyProtection="1">
      <alignment vertical="center"/>
    </xf>
    <xf numFmtId="164" fontId="18" fillId="2" borderId="2" xfId="10" applyNumberFormat="1" applyFont="1" applyFill="1" applyBorder="1" applyAlignment="1" applyProtection="1">
      <alignment vertical="center"/>
    </xf>
    <xf numFmtId="164" fontId="19" fillId="0" borderId="3" xfId="10" applyNumberFormat="1" applyFont="1" applyBorder="1" applyAlignment="1" applyProtection="1">
      <alignment vertical="center"/>
    </xf>
    <xf numFmtId="164" fontId="19" fillId="0" borderId="4" xfId="10" applyNumberFormat="1" applyFont="1" applyBorder="1" applyAlignment="1" applyProtection="1">
      <alignment vertical="center"/>
    </xf>
    <xf numFmtId="164" fontId="19" fillId="0" borderId="5" xfId="10" applyNumberFormat="1" applyFont="1" applyBorder="1" applyAlignment="1" applyProtection="1">
      <alignment vertical="center"/>
    </xf>
    <xf numFmtId="164" fontId="19" fillId="0" borderId="0" xfId="10" applyNumberFormat="1" applyFont="1" applyBorder="1" applyAlignment="1" applyProtection="1">
      <alignment vertical="center"/>
    </xf>
    <xf numFmtId="164" fontId="18" fillId="0" borderId="0" xfId="10" applyNumberFormat="1" applyFont="1" applyBorder="1" applyAlignment="1" applyProtection="1">
      <alignment vertical="center"/>
    </xf>
    <xf numFmtId="0" fontId="19" fillId="0" borderId="6" xfId="8" applyFont="1" applyBorder="1" applyAlignment="1">
      <alignment horizontal="center" vertical="center"/>
    </xf>
    <xf numFmtId="1" fontId="19" fillId="3" borderId="7" xfId="8" applyNumberFormat="1" applyFont="1" applyFill="1" applyBorder="1" applyAlignment="1">
      <alignment horizontal="center" vertical="center"/>
    </xf>
    <xf numFmtId="1" fontId="19" fillId="3" borderId="8" xfId="8" applyNumberFormat="1" applyFont="1" applyFill="1" applyBorder="1" applyAlignment="1">
      <alignment horizontal="center" vertical="center"/>
    </xf>
    <xf numFmtId="0" fontId="18" fillId="0" borderId="0" xfId="8" applyFont="1" applyAlignment="1">
      <alignment vertical="center"/>
    </xf>
    <xf numFmtId="0" fontId="19" fillId="0" borderId="9" xfId="8" applyFont="1" applyBorder="1" applyAlignment="1">
      <alignment vertical="center"/>
    </xf>
    <xf numFmtId="0" fontId="18" fillId="0" borderId="9" xfId="8" applyFont="1" applyBorder="1" applyAlignment="1">
      <alignment vertical="center"/>
    </xf>
    <xf numFmtId="0" fontId="18" fillId="0" borderId="9" xfId="8" applyFont="1" applyBorder="1" applyAlignment="1">
      <alignment horizontal="right" vertical="center"/>
    </xf>
    <xf numFmtId="0" fontId="18" fillId="0" borderId="10" xfId="8" applyFont="1" applyBorder="1" applyAlignment="1">
      <alignment horizontal="right" vertical="center"/>
    </xf>
    <xf numFmtId="0" fontId="18" fillId="0" borderId="10" xfId="8" applyFont="1" applyBorder="1" applyAlignment="1">
      <alignment vertical="center"/>
    </xf>
    <xf numFmtId="0" fontId="20" fillId="0" borderId="11" xfId="8" applyFont="1" applyBorder="1" applyAlignment="1">
      <alignment horizontal="center" vertical="center"/>
    </xf>
    <xf numFmtId="0" fontId="18" fillId="0" borderId="11" xfId="8" applyFont="1" applyBorder="1" applyAlignment="1">
      <alignment vertical="center"/>
    </xf>
    <xf numFmtId="0" fontId="21" fillId="0" borderId="9" xfId="8" applyFont="1" applyBorder="1" applyAlignment="1">
      <alignment vertical="center"/>
    </xf>
    <xf numFmtId="0" fontId="22" fillId="0" borderId="0" xfId="8" applyFont="1" applyAlignment="1">
      <alignment vertical="center"/>
    </xf>
    <xf numFmtId="0" fontId="23" fillId="0" borderId="9" xfId="8" applyFont="1" applyBorder="1" applyAlignment="1">
      <alignment horizontal="right" vertical="center"/>
    </xf>
    <xf numFmtId="164" fontId="18" fillId="2" borderId="4" xfId="10" applyNumberFormat="1" applyFont="1" applyFill="1" applyBorder="1" applyAlignment="1" applyProtection="1">
      <alignment vertical="center"/>
    </xf>
    <xf numFmtId="0" fontId="19" fillId="0" borderId="9" xfId="8" applyFont="1" applyBorder="1" applyAlignment="1">
      <alignment horizontal="center" vertical="center"/>
    </xf>
    <xf numFmtId="164" fontId="19" fillId="2" borderId="4" xfId="10" applyNumberFormat="1" applyFont="1" applyFill="1" applyBorder="1" applyAlignment="1" applyProtection="1">
      <alignment vertical="center"/>
    </xf>
    <xf numFmtId="164" fontId="19" fillId="2" borderId="1" xfId="10" applyNumberFormat="1" applyFont="1" applyFill="1" applyBorder="1" applyAlignment="1" applyProtection="1">
      <alignment vertical="center"/>
    </xf>
    <xf numFmtId="164" fontId="19" fillId="2" borderId="5" xfId="10" applyNumberFormat="1" applyFont="1" applyFill="1" applyBorder="1" applyAlignment="1" applyProtection="1">
      <alignment vertical="center"/>
    </xf>
    <xf numFmtId="164" fontId="18" fillId="0" borderId="3" xfId="10" applyNumberFormat="1" applyFont="1" applyBorder="1" applyAlignment="1" applyProtection="1">
      <alignment vertical="center"/>
    </xf>
    <xf numFmtId="164" fontId="18" fillId="0" borderId="4" xfId="10" applyNumberFormat="1" applyFont="1" applyBorder="1" applyAlignment="1" applyProtection="1">
      <alignment vertical="center"/>
    </xf>
    <xf numFmtId="164" fontId="18" fillId="0" borderId="5" xfId="10" applyNumberFormat="1" applyFont="1" applyBorder="1" applyAlignment="1" applyProtection="1">
      <alignment vertical="center"/>
    </xf>
    <xf numFmtId="164" fontId="18" fillId="0" borderId="12" xfId="10" applyNumberFormat="1" applyFont="1" applyBorder="1" applyAlignment="1" applyProtection="1">
      <alignment vertical="center"/>
    </xf>
    <xf numFmtId="164" fontId="18" fillId="0" borderId="13" xfId="10" applyNumberFormat="1" applyFont="1" applyBorder="1" applyAlignment="1" applyProtection="1">
      <alignment vertical="center"/>
    </xf>
    <xf numFmtId="164" fontId="18" fillId="0" borderId="14" xfId="10" applyNumberFormat="1" applyFont="1" applyBorder="1" applyAlignment="1" applyProtection="1">
      <alignment vertical="center"/>
    </xf>
    <xf numFmtId="164" fontId="18" fillId="0" borderId="15" xfId="10" applyNumberFormat="1" applyFont="1" applyBorder="1" applyAlignment="1" applyProtection="1">
      <alignment vertical="center"/>
    </xf>
    <xf numFmtId="164" fontId="18" fillId="0" borderId="16" xfId="10" applyNumberFormat="1" applyFont="1" applyBorder="1" applyAlignment="1" applyProtection="1">
      <alignment vertical="center"/>
    </xf>
    <xf numFmtId="164" fontId="18" fillId="0" borderId="17" xfId="10" applyNumberFormat="1" applyFont="1" applyBorder="1" applyAlignment="1" applyProtection="1">
      <alignment vertical="center"/>
    </xf>
    <xf numFmtId="164" fontId="18" fillId="2" borderId="5" xfId="10" applyNumberFormat="1" applyFont="1" applyFill="1" applyBorder="1" applyAlignment="1" applyProtection="1">
      <alignment vertical="center"/>
    </xf>
    <xf numFmtId="0" fontId="19" fillId="0" borderId="18" xfId="8" applyFont="1" applyBorder="1" applyAlignment="1">
      <alignment horizontal="center" vertical="center"/>
    </xf>
    <xf numFmtId="164" fontId="19" fillId="2" borderId="19" xfId="10" applyNumberFormat="1" applyFont="1" applyFill="1" applyBorder="1" applyAlignment="1" applyProtection="1">
      <alignment vertical="center"/>
    </xf>
    <xf numFmtId="164" fontId="19" fillId="2" borderId="20" xfId="10" applyNumberFormat="1" applyFont="1" applyFill="1" applyBorder="1" applyAlignment="1" applyProtection="1">
      <alignment vertical="center"/>
    </xf>
    <xf numFmtId="0" fontId="19" fillId="0" borderId="0" xfId="8" applyFont="1" applyAlignment="1">
      <alignment horizontal="center" vertical="center"/>
    </xf>
    <xf numFmtId="171" fontId="19" fillId="0" borderId="0" xfId="10" applyNumberFormat="1" applyFont="1" applyBorder="1" applyAlignment="1" applyProtection="1">
      <alignment vertical="center"/>
    </xf>
    <xf numFmtId="0" fontId="23" fillId="0" borderId="0" xfId="8" applyFont="1" applyAlignment="1">
      <alignment vertical="center"/>
    </xf>
    <xf numFmtId="0" fontId="19" fillId="0" borderId="9" xfId="8" applyFont="1" applyBorder="1" applyAlignment="1">
      <alignment horizontal="right" vertical="center"/>
    </xf>
    <xf numFmtId="164" fontId="19" fillId="2" borderId="2" xfId="10" applyNumberFormat="1" applyFont="1" applyFill="1" applyBorder="1" applyAlignment="1" applyProtection="1">
      <alignment vertical="center"/>
    </xf>
    <xf numFmtId="0" fontId="19" fillId="0" borderId="10" xfId="8" applyFont="1" applyBorder="1" applyAlignment="1">
      <alignment vertical="center"/>
    </xf>
    <xf numFmtId="0" fontId="23" fillId="0" borderId="0" xfId="8" applyFont="1" applyAlignment="1">
      <alignment horizontal="right" vertical="center"/>
    </xf>
    <xf numFmtId="0" fontId="24" fillId="0" borderId="0" xfId="8" applyFont="1" applyAlignment="1">
      <alignment horizontal="center"/>
    </xf>
    <xf numFmtId="0" fontId="18" fillId="0" borderId="0" xfId="8" applyFont="1"/>
    <xf numFmtId="166" fontId="18" fillId="0" borderId="0" xfId="10" applyFont="1" applyProtection="1"/>
    <xf numFmtId="0" fontId="18" fillId="0" borderId="0" xfId="0" applyFont="1" applyAlignment="1">
      <alignment vertical="center"/>
    </xf>
    <xf numFmtId="0" fontId="18" fillId="0" borderId="9" xfId="0" applyFont="1" applyBorder="1" applyAlignment="1" applyProtection="1">
      <alignment vertical="center"/>
      <protection hidden="1"/>
    </xf>
    <xf numFmtId="171" fontId="18" fillId="2" borderId="1" xfId="0" applyNumberFormat="1" applyFont="1" applyFill="1" applyBorder="1" applyAlignment="1" applyProtection="1">
      <alignment horizontal="right" vertical="center"/>
      <protection hidden="1"/>
    </xf>
    <xf numFmtId="0" fontId="19" fillId="0" borderId="0" xfId="0" applyFont="1" applyAlignment="1" applyProtection="1">
      <alignment vertical="center"/>
      <protection hidden="1"/>
    </xf>
    <xf numFmtId="0" fontId="18" fillId="0" borderId="0" xfId="0" applyFont="1" applyAlignment="1" applyProtection="1">
      <alignment vertical="center"/>
      <protection hidden="1"/>
    </xf>
    <xf numFmtId="171" fontId="18" fillId="2" borderId="1" xfId="0" applyNumberFormat="1" applyFont="1" applyFill="1" applyBorder="1" applyAlignment="1" applyProtection="1">
      <alignment vertical="center"/>
      <protection hidden="1"/>
    </xf>
    <xf numFmtId="171" fontId="18" fillId="2" borderId="2" xfId="0" applyNumberFormat="1" applyFont="1" applyFill="1" applyBorder="1" applyAlignment="1" applyProtection="1">
      <alignment vertical="center"/>
      <protection hidden="1"/>
    </xf>
    <xf numFmtId="171" fontId="19" fillId="2" borderId="1" xfId="0" applyNumberFormat="1" applyFont="1" applyFill="1" applyBorder="1" applyAlignment="1" applyProtection="1">
      <alignment vertical="center"/>
      <protection hidden="1"/>
    </xf>
    <xf numFmtId="171" fontId="19" fillId="2" borderId="2" xfId="0" applyNumberFormat="1" applyFont="1" applyFill="1" applyBorder="1" applyAlignment="1" applyProtection="1">
      <alignment vertical="center"/>
      <protection hidden="1"/>
    </xf>
    <xf numFmtId="0" fontId="19" fillId="3" borderId="7" xfId="0" applyFont="1" applyFill="1" applyBorder="1" applyAlignment="1" applyProtection="1">
      <alignment horizontal="center" vertical="center"/>
      <protection hidden="1"/>
    </xf>
    <xf numFmtId="0" fontId="19" fillId="3" borderId="8" xfId="0" applyFont="1" applyFill="1" applyBorder="1" applyAlignment="1" applyProtection="1">
      <alignment horizontal="center" vertical="center"/>
      <protection hidden="1"/>
    </xf>
    <xf numFmtId="0" fontId="19" fillId="0" borderId="6" xfId="0" applyFont="1" applyBorder="1" applyAlignment="1" applyProtection="1">
      <alignment horizontal="center" vertical="center"/>
      <protection hidden="1"/>
    </xf>
    <xf numFmtId="171" fontId="18" fillId="2" borderId="21" xfId="0" applyNumberFormat="1" applyFont="1" applyFill="1" applyBorder="1" applyAlignment="1" applyProtection="1">
      <alignment vertical="center"/>
      <protection hidden="1"/>
    </xf>
    <xf numFmtId="171" fontId="19" fillId="2" borderId="22" xfId="0" applyNumberFormat="1" applyFont="1" applyFill="1" applyBorder="1" applyAlignment="1" applyProtection="1">
      <alignment vertical="center"/>
      <protection hidden="1"/>
    </xf>
    <xf numFmtId="171" fontId="18" fillId="0" borderId="1" xfId="0" applyNumberFormat="1" applyFont="1" applyBorder="1" applyAlignment="1" applyProtection="1">
      <alignment vertical="center"/>
      <protection locked="0"/>
    </xf>
    <xf numFmtId="171" fontId="18" fillId="0" borderId="2" xfId="0" applyNumberFormat="1" applyFont="1" applyBorder="1" applyAlignment="1" applyProtection="1">
      <alignment vertical="center"/>
      <protection locked="0"/>
    </xf>
    <xf numFmtId="171" fontId="19" fillId="2" borderId="23" xfId="0" applyNumberFormat="1" applyFont="1" applyFill="1" applyBorder="1" applyAlignment="1" applyProtection="1">
      <alignment vertical="center"/>
      <protection hidden="1"/>
    </xf>
    <xf numFmtId="171" fontId="18" fillId="0" borderId="3" xfId="0" applyNumberFormat="1" applyFont="1" applyBorder="1" applyAlignment="1" applyProtection="1">
      <alignment vertical="center"/>
      <protection hidden="1"/>
    </xf>
    <xf numFmtId="0" fontId="23" fillId="0" borderId="9" xfId="0" applyFont="1" applyBorder="1" applyAlignment="1" applyProtection="1">
      <alignment vertical="center"/>
      <protection hidden="1"/>
    </xf>
    <xf numFmtId="171" fontId="18" fillId="0" borderId="15" xfId="0" applyNumberFormat="1" applyFont="1" applyBorder="1" applyAlignment="1" applyProtection="1">
      <alignment vertical="center"/>
      <protection hidden="1"/>
    </xf>
    <xf numFmtId="9" fontId="18" fillId="0" borderId="0" xfId="0" applyNumberFormat="1" applyFont="1" applyAlignment="1">
      <alignment horizontal="center" vertical="center"/>
    </xf>
    <xf numFmtId="0" fontId="18" fillId="0" borderId="0" xfId="8" applyFont="1" applyAlignment="1" applyProtection="1">
      <alignment vertical="center"/>
      <protection locked="0"/>
    </xf>
    <xf numFmtId="166" fontId="18" fillId="0" borderId="0" xfId="10" applyFont="1" applyBorder="1" applyProtection="1">
      <protection locked="0"/>
    </xf>
    <xf numFmtId="0" fontId="18" fillId="0" borderId="0" xfId="8" applyFont="1" applyProtection="1">
      <protection locked="0"/>
    </xf>
    <xf numFmtId="0" fontId="22" fillId="0" borderId="0" xfId="8" applyFont="1" applyAlignment="1" applyProtection="1">
      <alignment vertical="center"/>
      <protection locked="0"/>
    </xf>
    <xf numFmtId="0" fontId="20" fillId="0" borderId="0" xfId="8" applyFont="1" applyAlignment="1">
      <alignment horizontal="center" vertical="center"/>
    </xf>
    <xf numFmtId="1" fontId="19" fillId="0" borderId="7" xfId="8" applyNumberFormat="1" applyFont="1" applyBorder="1" applyAlignment="1" applyProtection="1">
      <alignment horizontal="center" vertical="center"/>
      <protection locked="0"/>
    </xf>
    <xf numFmtId="164" fontId="19" fillId="0" borderId="24" xfId="10" applyNumberFormat="1" applyFont="1" applyBorder="1" applyAlignment="1" applyProtection="1">
      <alignment vertical="center"/>
      <protection locked="0"/>
    </xf>
    <xf numFmtId="164" fontId="19" fillId="0" borderId="1" xfId="10" applyNumberFormat="1" applyFont="1" applyBorder="1" applyAlignment="1" applyProtection="1">
      <alignment vertical="center"/>
      <protection locked="0"/>
    </xf>
    <xf numFmtId="164" fontId="19" fillId="0" borderId="17" xfId="10" applyNumberFormat="1" applyFont="1" applyBorder="1" applyAlignment="1" applyProtection="1">
      <alignment vertical="center"/>
      <protection locked="0"/>
    </xf>
    <xf numFmtId="164" fontId="18" fillId="0" borderId="1" xfId="10" applyNumberFormat="1" applyFont="1" applyBorder="1" applyAlignment="1" applyProtection="1">
      <alignment vertical="center"/>
      <protection locked="0"/>
    </xf>
    <xf numFmtId="164" fontId="18" fillId="0" borderId="2" xfId="10" applyNumberFormat="1" applyFont="1" applyBorder="1" applyAlignment="1" applyProtection="1">
      <alignment vertical="center"/>
      <protection locked="0"/>
    </xf>
    <xf numFmtId="164" fontId="21" fillId="0" borderId="1" xfId="10" applyNumberFormat="1" applyFont="1" applyBorder="1" applyAlignment="1" applyProtection="1">
      <alignment vertical="center"/>
      <protection locked="0"/>
    </xf>
    <xf numFmtId="164" fontId="21" fillId="0" borderId="2" xfId="10" applyNumberFormat="1" applyFont="1" applyBorder="1" applyAlignment="1" applyProtection="1">
      <alignment vertical="center"/>
      <protection locked="0"/>
    </xf>
    <xf numFmtId="164" fontId="19" fillId="0" borderId="13" xfId="10" applyNumberFormat="1" applyFont="1" applyBorder="1" applyAlignment="1" applyProtection="1">
      <alignment vertical="center"/>
      <protection locked="0"/>
    </xf>
    <xf numFmtId="164" fontId="19" fillId="0" borderId="14" xfId="10" applyNumberFormat="1" applyFont="1" applyBorder="1" applyAlignment="1" applyProtection="1">
      <alignment vertical="center"/>
      <protection locked="0"/>
    </xf>
    <xf numFmtId="164" fontId="19" fillId="0" borderId="2" xfId="10" applyNumberFormat="1" applyFont="1" applyBorder="1" applyAlignment="1" applyProtection="1">
      <alignment vertical="center"/>
      <protection locked="0"/>
    </xf>
    <xf numFmtId="171" fontId="25" fillId="0" borderId="1" xfId="10" applyNumberFormat="1" applyFont="1" applyBorder="1" applyAlignment="1" applyProtection="1">
      <alignment vertical="center"/>
      <protection locked="0"/>
    </xf>
    <xf numFmtId="171" fontId="18" fillId="0" borderId="1" xfId="10" applyNumberFormat="1" applyFont="1" applyBorder="1" applyAlignment="1" applyProtection="1">
      <alignment vertical="center"/>
      <protection locked="0"/>
    </xf>
    <xf numFmtId="171" fontId="18" fillId="0" borderId="2" xfId="10" applyNumberFormat="1" applyFont="1" applyBorder="1" applyAlignment="1" applyProtection="1">
      <alignment vertical="center"/>
      <protection locked="0"/>
    </xf>
    <xf numFmtId="171" fontId="18" fillId="0" borderId="3" xfId="10" applyNumberFormat="1" applyFont="1" applyBorder="1" applyAlignment="1" applyProtection="1">
      <alignment vertical="center"/>
      <protection locked="0"/>
    </xf>
    <xf numFmtId="171" fontId="18" fillId="0" borderId="4" xfId="10" applyNumberFormat="1" applyFont="1" applyBorder="1" applyAlignment="1" applyProtection="1">
      <alignment vertical="center"/>
      <protection locked="0"/>
    </xf>
    <xf numFmtId="171" fontId="18" fillId="0" borderId="5" xfId="10" applyNumberFormat="1" applyFont="1" applyBorder="1" applyAlignment="1" applyProtection="1">
      <alignment vertical="center"/>
      <protection locked="0"/>
    </xf>
    <xf numFmtId="171" fontId="18" fillId="0" borderId="0" xfId="10" applyNumberFormat="1" applyFont="1" applyBorder="1" applyAlignment="1" applyProtection="1">
      <alignment vertical="center"/>
      <protection locked="0"/>
    </xf>
    <xf numFmtId="171" fontId="18" fillId="0" borderId="25" xfId="10" applyNumberFormat="1" applyFont="1" applyBorder="1" applyAlignment="1" applyProtection="1">
      <alignment vertical="center"/>
      <protection locked="0"/>
    </xf>
    <xf numFmtId="166" fontId="18" fillId="0" borderId="0" xfId="10" applyFont="1" applyAlignment="1" applyProtection="1">
      <alignment vertical="center"/>
      <protection locked="0"/>
    </xf>
    <xf numFmtId="166" fontId="18" fillId="0" borderId="0" xfId="10" applyFont="1" applyProtection="1">
      <protection locked="0"/>
    </xf>
    <xf numFmtId="0" fontId="18" fillId="0" borderId="26" xfId="8" applyFont="1" applyBorder="1" applyAlignment="1">
      <alignment vertical="center"/>
    </xf>
    <xf numFmtId="0" fontId="18" fillId="0" borderId="9" xfId="8" applyFont="1" applyBorder="1" applyAlignment="1">
      <alignment horizontal="left" vertical="center"/>
    </xf>
    <xf numFmtId="0" fontId="19" fillId="0" borderId="11" xfId="8" applyFont="1" applyBorder="1" applyAlignment="1">
      <alignment horizontal="right" vertical="center"/>
    </xf>
    <xf numFmtId="0" fontId="19" fillId="0" borderId="11" xfId="8" applyFont="1" applyBorder="1" applyAlignment="1">
      <alignment vertical="center"/>
    </xf>
    <xf numFmtId="171" fontId="18" fillId="0" borderId="3" xfId="10" applyNumberFormat="1" applyFont="1" applyBorder="1" applyAlignment="1" applyProtection="1">
      <alignment vertical="center"/>
    </xf>
    <xf numFmtId="171" fontId="18" fillId="0" borderId="4" xfId="10" applyNumberFormat="1" applyFont="1" applyBorder="1" applyAlignment="1" applyProtection="1">
      <alignment vertical="center"/>
    </xf>
    <xf numFmtId="171" fontId="18" fillId="0" borderId="5" xfId="10" applyNumberFormat="1" applyFont="1" applyBorder="1" applyAlignment="1" applyProtection="1">
      <alignment vertical="center"/>
    </xf>
    <xf numFmtId="171" fontId="18" fillId="2" borderId="1" xfId="10" applyNumberFormat="1" applyFont="1" applyFill="1" applyBorder="1" applyAlignment="1" applyProtection="1">
      <alignment vertical="center"/>
    </xf>
    <xf numFmtId="171" fontId="18" fillId="2" borderId="2" xfId="10" applyNumberFormat="1" applyFont="1" applyFill="1" applyBorder="1" applyAlignment="1" applyProtection="1">
      <alignment vertical="center"/>
    </xf>
    <xf numFmtId="171" fontId="19" fillId="2" borderId="4" xfId="10" applyNumberFormat="1" applyFont="1" applyFill="1" applyBorder="1" applyAlignment="1" applyProtection="1">
      <alignment vertical="center"/>
    </xf>
    <xf numFmtId="171" fontId="19" fillId="2" borderId="1" xfId="10" applyNumberFormat="1" applyFont="1" applyFill="1" applyBorder="1" applyAlignment="1" applyProtection="1">
      <alignment vertical="center"/>
    </xf>
    <xf numFmtId="171" fontId="19" fillId="2" borderId="2" xfId="10" applyNumberFormat="1" applyFont="1" applyFill="1" applyBorder="1" applyAlignment="1" applyProtection="1">
      <alignment vertical="center"/>
    </xf>
    <xf numFmtId="171" fontId="26" fillId="2" borderId="4" xfId="10" applyNumberFormat="1" applyFont="1" applyFill="1" applyBorder="1" applyAlignment="1" applyProtection="1">
      <alignment vertical="center"/>
    </xf>
    <xf numFmtId="171" fontId="26" fillId="2" borderId="1" xfId="10" applyNumberFormat="1" applyFont="1" applyFill="1" applyBorder="1" applyAlignment="1" applyProtection="1">
      <alignment vertical="center"/>
    </xf>
    <xf numFmtId="171" fontId="26" fillId="2" borderId="2" xfId="10" applyNumberFormat="1" applyFont="1" applyFill="1" applyBorder="1" applyAlignment="1" applyProtection="1">
      <alignment vertical="center"/>
    </xf>
    <xf numFmtId="171" fontId="18" fillId="2" borderId="0" xfId="10" applyNumberFormat="1" applyFont="1" applyFill="1" applyBorder="1" applyAlignment="1" applyProtection="1">
      <alignment vertical="center"/>
    </xf>
    <xf numFmtId="171" fontId="18" fillId="2" borderId="25" xfId="10" applyNumberFormat="1" applyFont="1" applyFill="1" applyBorder="1" applyAlignment="1" applyProtection="1">
      <alignment vertical="center"/>
    </xf>
    <xf numFmtId="171" fontId="19" fillId="2" borderId="27" xfId="10" applyNumberFormat="1" applyFont="1" applyFill="1" applyBorder="1" applyAlignment="1" applyProtection="1">
      <alignment vertical="center"/>
    </xf>
    <xf numFmtId="171" fontId="19" fillId="2" borderId="5" xfId="10" applyNumberFormat="1" applyFont="1" applyFill="1" applyBorder="1" applyAlignment="1" applyProtection="1">
      <alignment vertical="center"/>
    </xf>
    <xf numFmtId="171" fontId="19" fillId="2" borderId="19" xfId="10" applyNumberFormat="1" applyFont="1" applyFill="1" applyBorder="1" applyAlignment="1" applyProtection="1">
      <alignment vertical="center"/>
    </xf>
    <xf numFmtId="171" fontId="19" fillId="2" borderId="20" xfId="10" applyNumberFormat="1" applyFont="1" applyFill="1" applyBorder="1" applyAlignment="1" applyProtection="1">
      <alignment vertical="center"/>
    </xf>
    <xf numFmtId="0" fontId="18" fillId="0" borderId="9" xfId="0" applyFont="1" applyBorder="1" applyAlignment="1">
      <alignment vertical="center"/>
    </xf>
    <xf numFmtId="171" fontId="18" fillId="2" borderId="1" xfId="0" applyNumberFormat="1" applyFont="1" applyFill="1" applyBorder="1" applyAlignment="1">
      <alignment horizontal="right" vertical="center"/>
    </xf>
    <xf numFmtId="171" fontId="18" fillId="2" borderId="2" xfId="0" applyNumberFormat="1" applyFont="1" applyFill="1" applyBorder="1" applyAlignment="1">
      <alignment horizontal="right" vertical="center"/>
    </xf>
    <xf numFmtId="0" fontId="18" fillId="0" borderId="28" xfId="0" applyFont="1" applyBorder="1" applyAlignment="1">
      <alignment vertical="center"/>
    </xf>
    <xf numFmtId="0" fontId="19" fillId="0" borderId="28" xfId="0" applyFont="1" applyBorder="1" applyAlignment="1">
      <alignment vertical="center"/>
    </xf>
    <xf numFmtId="0" fontId="19" fillId="0" borderId="29" xfId="0" applyFont="1" applyBorder="1" applyAlignment="1">
      <alignment vertical="center"/>
    </xf>
    <xf numFmtId="0" fontId="19" fillId="0" borderId="0" xfId="0" applyFont="1" applyAlignment="1">
      <alignment vertical="center"/>
    </xf>
    <xf numFmtId="0" fontId="18" fillId="0" borderId="29" xfId="0" applyFont="1" applyBorder="1" applyAlignment="1">
      <alignment vertical="center"/>
    </xf>
    <xf numFmtId="0" fontId="18" fillId="0" borderId="25" xfId="0" applyFont="1" applyBorder="1" applyAlignment="1">
      <alignment vertical="center"/>
    </xf>
    <xf numFmtId="0" fontId="18" fillId="0" borderId="9" xfId="0" applyFont="1" applyBorder="1" applyAlignment="1">
      <alignment horizontal="left" vertical="center"/>
    </xf>
    <xf numFmtId="0" fontId="18" fillId="0" borderId="29" xfId="0" applyFont="1" applyBorder="1" applyAlignment="1">
      <alignment horizontal="left" vertical="center"/>
    </xf>
    <xf numFmtId="171" fontId="18" fillId="2" borderId="1" xfId="0" applyNumberFormat="1" applyFont="1" applyFill="1" applyBorder="1" applyAlignment="1">
      <alignment vertical="center"/>
    </xf>
    <xf numFmtId="171" fontId="18" fillId="2" borderId="2" xfId="0" applyNumberFormat="1" applyFont="1" applyFill="1" applyBorder="1" applyAlignment="1">
      <alignment vertical="center"/>
    </xf>
    <xf numFmtId="171" fontId="18" fillId="2" borderId="27" xfId="0" applyNumberFormat="1" applyFont="1" applyFill="1" applyBorder="1" applyAlignment="1">
      <alignment vertical="center"/>
    </xf>
    <xf numFmtId="171" fontId="18" fillId="2" borderId="5" xfId="0" applyNumberFormat="1" applyFont="1" applyFill="1" applyBorder="1" applyAlignment="1">
      <alignment vertical="center"/>
    </xf>
    <xf numFmtId="0" fontId="18" fillId="0" borderId="18" xfId="0" applyFont="1" applyBorder="1" applyAlignment="1">
      <alignment vertical="center"/>
    </xf>
    <xf numFmtId="0" fontId="19" fillId="0" borderId="9" xfId="0" applyFont="1" applyBorder="1" applyAlignment="1">
      <alignment vertical="center"/>
    </xf>
    <xf numFmtId="171" fontId="19" fillId="2" borderId="1" xfId="0" applyNumberFormat="1" applyFont="1" applyFill="1" applyBorder="1" applyAlignment="1">
      <alignment vertical="center"/>
    </xf>
    <xf numFmtId="171" fontId="19" fillId="2" borderId="2" xfId="0" applyNumberFormat="1" applyFont="1" applyFill="1" applyBorder="1" applyAlignment="1">
      <alignment vertical="center"/>
    </xf>
    <xf numFmtId="9" fontId="18" fillId="0" borderId="5" xfId="0" applyNumberFormat="1" applyFont="1" applyBorder="1" applyAlignment="1" applyProtection="1">
      <alignment horizontal="center" vertical="center"/>
      <protection locked="0"/>
    </xf>
    <xf numFmtId="0" fontId="19" fillId="3" borderId="7" xfId="0" applyFont="1" applyFill="1" applyBorder="1" applyAlignment="1">
      <alignment horizontal="center" vertical="center"/>
    </xf>
    <xf numFmtId="0" fontId="19" fillId="3" borderId="8" xfId="0" applyFont="1" applyFill="1" applyBorder="1" applyAlignment="1">
      <alignment horizontal="center" vertical="center"/>
    </xf>
    <xf numFmtId="3" fontId="18" fillId="0" borderId="0" xfId="0" applyNumberFormat="1" applyFont="1" applyAlignment="1">
      <alignment vertical="center"/>
    </xf>
    <xf numFmtId="171" fontId="18" fillId="2" borderId="19" xfId="0" applyNumberFormat="1" applyFont="1" applyFill="1" applyBorder="1" applyAlignment="1">
      <alignment vertical="center"/>
    </xf>
    <xf numFmtId="0" fontId="19" fillId="0" borderId="9" xfId="0" applyFont="1" applyBorder="1" applyAlignment="1">
      <alignment horizontal="left" vertical="center"/>
    </xf>
    <xf numFmtId="171" fontId="18" fillId="0" borderId="4" xfId="0" applyNumberFormat="1" applyFont="1" applyBorder="1" applyAlignment="1">
      <alignment vertical="center"/>
    </xf>
    <xf numFmtId="171" fontId="18" fillId="0" borderId="5" xfId="0" applyNumberFormat="1" applyFont="1" applyBorder="1" applyAlignment="1">
      <alignment vertical="center"/>
    </xf>
    <xf numFmtId="0" fontId="18" fillId="0" borderId="30" xfId="0" applyFont="1" applyBorder="1" applyAlignment="1">
      <alignment vertical="center"/>
    </xf>
    <xf numFmtId="0" fontId="18" fillId="0" borderId="31" xfId="0" applyFont="1" applyBorder="1" applyAlignment="1">
      <alignment vertical="center"/>
    </xf>
    <xf numFmtId="0" fontId="19" fillId="3" borderId="1" xfId="0" applyFont="1" applyFill="1" applyBorder="1" applyAlignment="1">
      <alignment horizontal="center" vertical="center"/>
    </xf>
    <xf numFmtId="0" fontId="19" fillId="3" borderId="2" xfId="0" applyFont="1" applyFill="1" applyBorder="1" applyAlignment="1">
      <alignment horizontal="center" vertical="center"/>
    </xf>
    <xf numFmtId="171" fontId="19" fillId="2" borderId="27" xfId="0" applyNumberFormat="1" applyFont="1" applyFill="1" applyBorder="1" applyAlignment="1">
      <alignment vertical="center"/>
    </xf>
    <xf numFmtId="0" fontId="19" fillId="0" borderId="32" xfId="0" applyFont="1" applyBorder="1" applyAlignment="1">
      <alignment vertical="center"/>
    </xf>
    <xf numFmtId="0" fontId="19" fillId="3" borderId="22" xfId="0" applyFont="1" applyFill="1" applyBorder="1" applyAlignment="1">
      <alignment horizontal="center" vertical="center"/>
    </xf>
    <xf numFmtId="0" fontId="19" fillId="3" borderId="23" xfId="0" applyFont="1" applyFill="1" applyBorder="1" applyAlignment="1">
      <alignment horizontal="center" vertical="center"/>
    </xf>
    <xf numFmtId="9" fontId="18" fillId="0" borderId="3" xfId="0" applyNumberFormat="1" applyFont="1" applyBorder="1" applyAlignment="1">
      <alignment horizontal="center" vertical="center"/>
    </xf>
    <xf numFmtId="9" fontId="18" fillId="0" borderId="4" xfId="0" applyNumberFormat="1" applyFont="1" applyBorder="1" applyAlignment="1">
      <alignment horizontal="center" vertical="center"/>
    </xf>
    <xf numFmtId="9" fontId="18" fillId="0" borderId="5" xfId="0" applyNumberFormat="1" applyFont="1" applyBorder="1" applyAlignment="1">
      <alignment horizontal="center" vertical="center"/>
    </xf>
    <xf numFmtId="9" fontId="18" fillId="2" borderId="21" xfId="0" applyNumberFormat="1" applyFont="1" applyFill="1" applyBorder="1" applyAlignment="1">
      <alignment horizontal="center" vertical="center"/>
    </xf>
    <xf numFmtId="9" fontId="18" fillId="2" borderId="1" xfId="0" applyNumberFormat="1" applyFont="1" applyFill="1" applyBorder="1" applyAlignment="1">
      <alignment horizontal="center" vertical="center"/>
    </xf>
    <xf numFmtId="0" fontId="23" fillId="0" borderId="28" xfId="0" applyFont="1" applyBorder="1" applyAlignment="1">
      <alignment vertical="center"/>
    </xf>
    <xf numFmtId="9" fontId="18" fillId="2" borderId="22" xfId="0" applyNumberFormat="1" applyFont="1" applyFill="1" applyBorder="1" applyAlignment="1">
      <alignment horizontal="center" vertical="center"/>
    </xf>
    <xf numFmtId="9" fontId="18" fillId="0" borderId="25" xfId="0" applyNumberFormat="1" applyFont="1" applyBorder="1" applyAlignment="1">
      <alignment horizontal="center" vertical="center"/>
    </xf>
    <xf numFmtId="171" fontId="19" fillId="2" borderId="22" xfId="0" applyNumberFormat="1" applyFont="1" applyFill="1" applyBorder="1" applyAlignment="1">
      <alignment horizontal="right" vertical="center"/>
    </xf>
    <xf numFmtId="171" fontId="19" fillId="2" borderId="23" xfId="0" applyNumberFormat="1" applyFont="1" applyFill="1" applyBorder="1" applyAlignment="1">
      <alignment horizontal="right" vertical="center"/>
    </xf>
    <xf numFmtId="171" fontId="19" fillId="0" borderId="3" xfId="0" applyNumberFormat="1" applyFont="1" applyBorder="1" applyAlignment="1">
      <alignment horizontal="right" vertical="center"/>
    </xf>
    <xf numFmtId="171" fontId="19" fillId="0" borderId="4" xfId="0" applyNumberFormat="1" applyFont="1" applyBorder="1" applyAlignment="1">
      <alignment horizontal="right" vertical="center"/>
    </xf>
    <xf numFmtId="171" fontId="19" fillId="0" borderId="5" xfId="0" applyNumberFormat="1" applyFont="1" applyBorder="1" applyAlignment="1">
      <alignment horizontal="right" vertical="center"/>
    </xf>
    <xf numFmtId="171" fontId="18" fillId="2" borderId="21" xfId="0" applyNumberFormat="1" applyFont="1" applyFill="1" applyBorder="1" applyAlignment="1">
      <alignment horizontal="right" vertical="center"/>
    </xf>
    <xf numFmtId="171" fontId="18" fillId="2" borderId="33" xfId="0" applyNumberFormat="1" applyFont="1" applyFill="1" applyBorder="1" applyAlignment="1">
      <alignment horizontal="right" vertical="center"/>
    </xf>
    <xf numFmtId="0" fontId="19" fillId="0" borderId="18" xfId="0" applyFont="1" applyBorder="1" applyAlignment="1">
      <alignment vertical="center"/>
    </xf>
    <xf numFmtId="171" fontId="19" fillId="2" borderId="19" xfId="0" applyNumberFormat="1" applyFont="1" applyFill="1" applyBorder="1" applyAlignment="1">
      <alignment horizontal="right" vertical="center"/>
    </xf>
    <xf numFmtId="171" fontId="19" fillId="2" borderId="20" xfId="0" applyNumberFormat="1" applyFont="1" applyFill="1" applyBorder="1" applyAlignment="1">
      <alignment horizontal="right" vertical="center"/>
    </xf>
    <xf numFmtId="169" fontId="18" fillId="0" borderId="24" xfId="0" applyNumberFormat="1" applyFont="1" applyBorder="1" applyAlignment="1" applyProtection="1">
      <alignment horizontal="center" vertical="center"/>
      <protection locked="0"/>
    </xf>
    <xf numFmtId="169" fontId="18" fillId="0" borderId="21" xfId="0" applyNumberFormat="1" applyFont="1" applyBorder="1" applyAlignment="1" applyProtection="1">
      <alignment horizontal="center" vertical="center"/>
      <protection locked="0"/>
    </xf>
    <xf numFmtId="169" fontId="18" fillId="0" borderId="33" xfId="0" applyNumberFormat="1" applyFont="1" applyBorder="1" applyAlignment="1" applyProtection="1">
      <alignment horizontal="center" vertical="center"/>
      <protection locked="0"/>
    </xf>
    <xf numFmtId="169" fontId="18" fillId="0" borderId="27" xfId="0" applyNumberFormat="1" applyFont="1" applyBorder="1" applyAlignment="1" applyProtection="1">
      <alignment horizontal="center" vertical="center"/>
      <protection locked="0"/>
    </xf>
    <xf numFmtId="169" fontId="18" fillId="0" borderId="1" xfId="0" applyNumberFormat="1" applyFont="1" applyBorder="1" applyAlignment="1" applyProtection="1">
      <alignment horizontal="center" vertical="center"/>
      <protection locked="0"/>
    </xf>
    <xf numFmtId="169" fontId="18" fillId="0" borderId="2" xfId="0" applyNumberFormat="1" applyFont="1" applyBorder="1" applyAlignment="1" applyProtection="1">
      <alignment horizontal="center" vertical="center"/>
      <protection locked="0"/>
    </xf>
    <xf numFmtId="0" fontId="18" fillId="0" borderId="0" xfId="0" applyFont="1" applyAlignment="1" applyProtection="1">
      <alignment vertical="center"/>
      <protection locked="0"/>
    </xf>
    <xf numFmtId="0" fontId="18" fillId="0" borderId="25" xfId="0" applyFont="1" applyBorder="1" applyAlignment="1" applyProtection="1">
      <alignment vertical="center"/>
      <protection locked="0"/>
    </xf>
    <xf numFmtId="9" fontId="18" fillId="0" borderId="4" xfId="0" applyNumberFormat="1" applyFont="1" applyBorder="1" applyAlignment="1" applyProtection="1">
      <alignment horizontal="center" vertical="center"/>
      <protection locked="0"/>
    </xf>
    <xf numFmtId="169" fontId="18" fillId="0" borderId="22" xfId="0" applyNumberFormat="1" applyFont="1" applyBorder="1" applyAlignment="1" applyProtection="1">
      <alignment horizontal="center" vertical="center"/>
      <protection locked="0"/>
    </xf>
    <xf numFmtId="169" fontId="18" fillId="0" borderId="23" xfId="0" applyNumberFormat="1" applyFont="1" applyBorder="1" applyAlignment="1" applyProtection="1">
      <alignment horizontal="center" vertical="center"/>
      <protection locked="0"/>
    </xf>
    <xf numFmtId="171" fontId="18" fillId="0" borderId="19" xfId="0" applyNumberFormat="1" applyFont="1" applyBorder="1" applyAlignment="1" applyProtection="1">
      <alignment horizontal="right" vertical="center"/>
      <protection locked="0"/>
    </xf>
    <xf numFmtId="171" fontId="18" fillId="0" borderId="20" xfId="0" applyNumberFormat="1" applyFont="1" applyBorder="1" applyAlignment="1" applyProtection="1">
      <alignment horizontal="right" vertical="center"/>
      <protection locked="0"/>
    </xf>
    <xf numFmtId="171" fontId="18" fillId="2" borderId="22" xfId="0" applyNumberFormat="1" applyFont="1" applyFill="1" applyBorder="1" applyAlignment="1" applyProtection="1">
      <alignment vertical="center"/>
      <protection hidden="1"/>
    </xf>
    <xf numFmtId="171" fontId="18" fillId="2" borderId="23" xfId="0" applyNumberFormat="1" applyFont="1" applyFill="1" applyBorder="1" applyAlignment="1" applyProtection="1">
      <alignment vertical="center"/>
      <protection hidden="1"/>
    </xf>
    <xf numFmtId="1" fontId="19" fillId="3" borderId="7" xfId="0" applyNumberFormat="1" applyFont="1" applyFill="1" applyBorder="1" applyAlignment="1" applyProtection="1">
      <alignment horizontal="center" vertical="center"/>
      <protection hidden="1"/>
    </xf>
    <xf numFmtId="169" fontId="23" fillId="2" borderId="1" xfId="0" applyNumberFormat="1" applyFont="1" applyFill="1" applyBorder="1" applyAlignment="1" applyProtection="1">
      <alignment horizontal="right" vertical="center"/>
      <protection hidden="1"/>
    </xf>
    <xf numFmtId="0" fontId="18" fillId="0" borderId="11" xfId="0" applyFont="1" applyBorder="1" applyAlignment="1" applyProtection="1">
      <alignment vertical="center"/>
      <protection hidden="1"/>
    </xf>
    <xf numFmtId="0" fontId="19" fillId="0" borderId="11" xfId="0" applyFont="1" applyBorder="1" applyAlignment="1" applyProtection="1">
      <alignment vertical="center"/>
      <protection hidden="1"/>
    </xf>
    <xf numFmtId="0" fontId="23" fillId="0" borderId="28" xfId="0" applyFont="1" applyBorder="1" applyAlignment="1" applyProtection="1">
      <alignment vertical="center"/>
      <protection hidden="1"/>
    </xf>
    <xf numFmtId="171" fontId="27" fillId="0" borderId="3" xfId="0" applyNumberFormat="1" applyFont="1" applyBorder="1" applyAlignment="1" applyProtection="1">
      <alignment vertical="center"/>
      <protection hidden="1"/>
    </xf>
    <xf numFmtId="171" fontId="23" fillId="0" borderId="4" xfId="0" applyNumberFormat="1" applyFont="1" applyBorder="1" applyAlignment="1" applyProtection="1">
      <alignment vertical="center"/>
      <protection hidden="1"/>
    </xf>
    <xf numFmtId="171" fontId="23" fillId="0" borderId="5" xfId="0" applyNumberFormat="1" applyFont="1" applyBorder="1" applyAlignment="1" applyProtection="1">
      <alignment vertical="center"/>
      <protection hidden="1"/>
    </xf>
    <xf numFmtId="169" fontId="23" fillId="2" borderId="1" xfId="0" applyNumberFormat="1" applyFont="1" applyFill="1" applyBorder="1" applyAlignment="1" applyProtection="1">
      <alignment vertical="center"/>
      <protection hidden="1"/>
    </xf>
    <xf numFmtId="169" fontId="23" fillId="2" borderId="2" xfId="0" applyNumberFormat="1" applyFont="1" applyFill="1" applyBorder="1" applyAlignment="1" applyProtection="1">
      <alignment vertical="center"/>
      <protection hidden="1"/>
    </xf>
    <xf numFmtId="0" fontId="23" fillId="4" borderId="29" xfId="0" applyFont="1" applyFill="1" applyBorder="1" applyAlignment="1" applyProtection="1">
      <alignment vertical="center"/>
      <protection hidden="1"/>
    </xf>
    <xf numFmtId="169" fontId="23" fillId="4" borderId="0" xfId="0" applyNumberFormat="1" applyFont="1" applyFill="1" applyAlignment="1" applyProtection="1">
      <alignment horizontal="right" vertical="center"/>
      <protection hidden="1"/>
    </xf>
    <xf numFmtId="169" fontId="23" fillId="4" borderId="0" xfId="0" applyNumberFormat="1" applyFont="1" applyFill="1" applyAlignment="1" applyProtection="1">
      <alignment vertical="center"/>
      <protection hidden="1"/>
    </xf>
    <xf numFmtId="169" fontId="23" fillId="4" borderId="25" xfId="0" applyNumberFormat="1" applyFont="1" applyFill="1" applyBorder="1" applyAlignment="1" applyProtection="1">
      <alignment vertical="center"/>
      <protection hidden="1"/>
    </xf>
    <xf numFmtId="171" fontId="18" fillId="4" borderId="3" xfId="0" applyNumberFormat="1" applyFont="1" applyFill="1" applyBorder="1" applyAlignment="1" applyProtection="1">
      <alignment vertical="center"/>
      <protection hidden="1"/>
    </xf>
    <xf numFmtId="171" fontId="18" fillId="4" borderId="4" xfId="0" applyNumberFormat="1" applyFont="1" applyFill="1" applyBorder="1" applyAlignment="1" applyProtection="1">
      <alignment vertical="center"/>
      <protection hidden="1"/>
    </xf>
    <xf numFmtId="171" fontId="18" fillId="4" borderId="5" xfId="0" applyNumberFormat="1" applyFont="1" applyFill="1" applyBorder="1" applyAlignment="1" applyProtection="1">
      <alignment vertical="center"/>
      <protection hidden="1"/>
    </xf>
    <xf numFmtId="171" fontId="19" fillId="2" borderId="5" xfId="0" applyNumberFormat="1" applyFont="1" applyFill="1" applyBorder="1" applyAlignment="1">
      <alignment vertical="center"/>
    </xf>
    <xf numFmtId="0" fontId="18" fillId="0" borderId="32" xfId="0" applyFont="1" applyBorder="1" applyAlignment="1">
      <alignment vertical="center"/>
    </xf>
    <xf numFmtId="0" fontId="28" fillId="0" borderId="9" xfId="0" applyFont="1" applyBorder="1" applyAlignment="1">
      <alignment horizontal="left" vertical="center"/>
    </xf>
    <xf numFmtId="164" fontId="19" fillId="2" borderId="34" xfId="0" applyNumberFormat="1" applyFont="1" applyFill="1" applyBorder="1" applyAlignment="1">
      <alignment vertical="center"/>
    </xf>
    <xf numFmtId="164" fontId="29" fillId="2" borderId="22" xfId="0" applyNumberFormat="1" applyFont="1" applyFill="1" applyBorder="1" applyAlignment="1">
      <alignment vertical="center"/>
    </xf>
    <xf numFmtId="164" fontId="29" fillId="2" borderId="23" xfId="0" applyNumberFormat="1" applyFont="1" applyFill="1" applyBorder="1" applyAlignment="1">
      <alignment vertical="center"/>
    </xf>
    <xf numFmtId="0" fontId="23" fillId="0" borderId="9" xfId="0" applyFont="1" applyBorder="1" applyAlignment="1">
      <alignment horizontal="left" vertical="center"/>
    </xf>
    <xf numFmtId="166" fontId="18" fillId="0" borderId="3" xfId="10" applyFont="1" applyBorder="1" applyAlignment="1" applyProtection="1">
      <alignment vertical="center"/>
    </xf>
    <xf numFmtId="166" fontId="18" fillId="0" borderId="5" xfId="10" applyFont="1" applyBorder="1" applyAlignment="1" applyProtection="1">
      <alignment vertical="center"/>
    </xf>
    <xf numFmtId="0" fontId="19" fillId="0" borderId="0" xfId="0" applyFont="1" applyProtection="1">
      <protection hidden="1"/>
    </xf>
    <xf numFmtId="0" fontId="18" fillId="0" borderId="0" xfId="0" applyFont="1" applyProtection="1">
      <protection hidden="1"/>
    </xf>
    <xf numFmtId="174" fontId="30" fillId="0" borderId="6" xfId="5" applyNumberFormat="1" applyFont="1" applyBorder="1" applyAlignment="1" applyProtection="1">
      <alignment horizontal="center" vertical="center"/>
      <protection hidden="1"/>
    </xf>
    <xf numFmtId="175" fontId="19" fillId="5" borderId="7" xfId="5" applyNumberFormat="1" applyFont="1" applyFill="1" applyBorder="1" applyAlignment="1" applyProtection="1">
      <alignment horizontal="center" vertical="center"/>
      <protection hidden="1"/>
    </xf>
    <xf numFmtId="175" fontId="19" fillId="5" borderId="8" xfId="5" applyNumberFormat="1" applyFont="1" applyFill="1" applyBorder="1" applyAlignment="1" applyProtection="1">
      <alignment horizontal="center" vertical="center"/>
      <protection hidden="1"/>
    </xf>
    <xf numFmtId="0" fontId="18" fillId="4" borderId="29" xfId="0" applyFont="1" applyFill="1" applyBorder="1" applyAlignment="1" applyProtection="1">
      <alignment vertical="center"/>
      <protection hidden="1"/>
    </xf>
    <xf numFmtId="0" fontId="18" fillId="0" borderId="25" xfId="0" applyFont="1" applyBorder="1" applyAlignment="1" applyProtection="1">
      <alignment vertical="center"/>
      <protection hidden="1"/>
    </xf>
    <xf numFmtId="177" fontId="19" fillId="4" borderId="9" xfId="3" applyNumberFormat="1" applyFont="1" applyFill="1" applyBorder="1" applyAlignment="1" applyProtection="1">
      <alignment horizontal="left" vertical="center"/>
      <protection hidden="1"/>
    </xf>
    <xf numFmtId="171" fontId="19" fillId="2" borderId="1" xfId="3" applyNumberFormat="1" applyFont="1" applyFill="1" applyBorder="1" applyAlignment="1" applyProtection="1">
      <alignment vertical="center"/>
      <protection hidden="1"/>
    </xf>
    <xf numFmtId="171" fontId="19" fillId="2" borderId="2" xfId="3" applyNumberFormat="1" applyFont="1" applyFill="1" applyBorder="1" applyAlignment="1" applyProtection="1">
      <alignment vertical="center"/>
      <protection hidden="1"/>
    </xf>
    <xf numFmtId="177" fontId="18" fillId="4" borderId="9" xfId="3" applyNumberFormat="1" applyFont="1" applyFill="1" applyBorder="1" applyAlignment="1" applyProtection="1">
      <alignment horizontal="left" vertical="center"/>
      <protection hidden="1"/>
    </xf>
    <xf numFmtId="171" fontId="18" fillId="2" borderId="1" xfId="3" applyNumberFormat="1" applyFont="1" applyFill="1" applyBorder="1" applyAlignment="1" applyProtection="1">
      <alignment vertical="center"/>
      <protection hidden="1"/>
    </xf>
    <xf numFmtId="171" fontId="18" fillId="2" borderId="2" xfId="3" applyNumberFormat="1" applyFont="1" applyFill="1" applyBorder="1" applyAlignment="1" applyProtection="1">
      <alignment vertical="center"/>
      <protection hidden="1"/>
    </xf>
    <xf numFmtId="177" fontId="19" fillId="0" borderId="9" xfId="3" applyNumberFormat="1" applyFont="1" applyBorder="1" applyAlignment="1" applyProtection="1">
      <alignment vertical="center"/>
      <protection hidden="1"/>
    </xf>
    <xf numFmtId="177" fontId="18" fillId="4" borderId="9" xfId="3" applyNumberFormat="1" applyFont="1" applyFill="1" applyBorder="1" applyAlignment="1" applyProtection="1">
      <alignment vertical="center"/>
      <protection hidden="1"/>
    </xf>
    <xf numFmtId="177" fontId="31" fillId="4" borderId="9" xfId="3" applyNumberFormat="1" applyFont="1" applyFill="1" applyBorder="1" applyAlignment="1" applyProtection="1">
      <alignment horizontal="left" vertical="center"/>
      <protection hidden="1"/>
    </xf>
    <xf numFmtId="171" fontId="32" fillId="2" borderId="1" xfId="3" applyNumberFormat="1" applyFont="1" applyFill="1" applyBorder="1" applyAlignment="1" applyProtection="1">
      <alignment vertical="center"/>
      <protection hidden="1"/>
    </xf>
    <xf numFmtId="171" fontId="32" fillId="2" borderId="2" xfId="3" applyNumberFormat="1" applyFont="1" applyFill="1" applyBorder="1" applyAlignment="1" applyProtection="1">
      <alignment vertical="center"/>
      <protection hidden="1"/>
    </xf>
    <xf numFmtId="177" fontId="31" fillId="4" borderId="9" xfId="3" applyNumberFormat="1" applyFont="1" applyFill="1" applyBorder="1" applyAlignment="1" applyProtection="1">
      <alignment vertical="center"/>
      <protection hidden="1"/>
    </xf>
    <xf numFmtId="177" fontId="31" fillId="4" borderId="9" xfId="0" applyNumberFormat="1" applyFont="1" applyFill="1" applyBorder="1" applyAlignment="1" applyProtection="1">
      <alignment vertical="center"/>
      <protection hidden="1"/>
    </xf>
    <xf numFmtId="171" fontId="20" fillId="2" borderId="1" xfId="3" applyNumberFormat="1" applyFont="1" applyFill="1" applyBorder="1" applyAlignment="1" applyProtection="1">
      <alignment vertical="center"/>
      <protection hidden="1"/>
    </xf>
    <xf numFmtId="171" fontId="20" fillId="2" borderId="2" xfId="3" applyNumberFormat="1" applyFont="1" applyFill="1" applyBorder="1" applyAlignment="1" applyProtection="1">
      <alignment vertical="center"/>
      <protection hidden="1"/>
    </xf>
    <xf numFmtId="0" fontId="19" fillId="0" borderId="9" xfId="0" applyFont="1" applyBorder="1" applyAlignment="1" applyProtection="1">
      <alignment vertical="center"/>
      <protection hidden="1"/>
    </xf>
    <xf numFmtId="177" fontId="18" fillId="0" borderId="29" xfId="3" applyNumberFormat="1" applyFont="1" applyBorder="1" applyAlignment="1" applyProtection="1">
      <alignment vertical="center"/>
      <protection hidden="1"/>
    </xf>
    <xf numFmtId="171" fontId="18" fillId="0" borderId="0" xfId="3" applyNumberFormat="1" applyFont="1" applyAlignment="1" applyProtection="1">
      <alignment vertical="center"/>
      <protection hidden="1"/>
    </xf>
    <xf numFmtId="171" fontId="18" fillId="0" borderId="25" xfId="3" applyNumberFormat="1" applyFont="1" applyBorder="1" applyAlignment="1" applyProtection="1">
      <alignment vertical="center"/>
      <protection hidden="1"/>
    </xf>
    <xf numFmtId="177" fontId="18" fillId="0" borderId="9" xfId="3" applyNumberFormat="1" applyFont="1" applyBorder="1" applyAlignment="1" applyProtection="1">
      <alignment vertical="center"/>
      <protection hidden="1"/>
    </xf>
    <xf numFmtId="177" fontId="18" fillId="4" borderId="28" xfId="3" applyNumberFormat="1" applyFont="1" applyFill="1" applyBorder="1" applyAlignment="1" applyProtection="1">
      <alignment vertical="center"/>
      <protection hidden="1"/>
    </xf>
    <xf numFmtId="171" fontId="18" fillId="4" borderId="0" xfId="3" applyNumberFormat="1" applyFont="1" applyFill="1" applyAlignment="1" applyProtection="1">
      <alignment vertical="center"/>
      <protection hidden="1"/>
    </xf>
    <xf numFmtId="171" fontId="18" fillId="4" borderId="5" xfId="3" applyNumberFormat="1" applyFont="1" applyFill="1" applyBorder="1" applyAlignment="1" applyProtection="1">
      <alignment vertical="center"/>
      <protection hidden="1"/>
    </xf>
    <xf numFmtId="177" fontId="19" fillId="0" borderId="18" xfId="3" applyNumberFormat="1" applyFont="1" applyBorder="1" applyAlignment="1" applyProtection="1">
      <alignment vertical="center"/>
      <protection hidden="1"/>
    </xf>
    <xf numFmtId="0" fontId="23" fillId="0" borderId="0" xfId="8" applyFont="1" applyAlignment="1" applyProtection="1">
      <alignment horizontal="right" vertical="center"/>
      <protection hidden="1"/>
    </xf>
    <xf numFmtId="166" fontId="23" fillId="0" borderId="0" xfId="8" applyNumberFormat="1" applyFont="1" applyAlignment="1" applyProtection="1">
      <alignment horizontal="center" vertical="center"/>
      <protection hidden="1"/>
    </xf>
    <xf numFmtId="0" fontId="19" fillId="0" borderId="6" xfId="0" applyFont="1" applyBorder="1" applyAlignment="1" applyProtection="1">
      <alignment vertical="center"/>
      <protection hidden="1"/>
    </xf>
    <xf numFmtId="171" fontId="18" fillId="0" borderId="27" xfId="0" applyNumberFormat="1" applyFont="1" applyBorder="1" applyAlignment="1" applyProtection="1">
      <alignment vertical="center"/>
      <protection locked="0" hidden="1"/>
    </xf>
    <xf numFmtId="171" fontId="18" fillId="0" borderId="1" xfId="0" applyNumberFormat="1" applyFont="1" applyBorder="1" applyAlignment="1" applyProtection="1">
      <alignment vertical="center"/>
      <protection locked="0" hidden="1"/>
    </xf>
    <xf numFmtId="171" fontId="19" fillId="2" borderId="27" xfId="0" applyNumberFormat="1" applyFont="1" applyFill="1" applyBorder="1" applyAlignment="1" applyProtection="1">
      <alignment vertical="center"/>
      <protection hidden="1"/>
    </xf>
    <xf numFmtId="171" fontId="19" fillId="2" borderId="5" xfId="0" applyNumberFormat="1" applyFont="1" applyFill="1" applyBorder="1" applyAlignment="1" applyProtection="1">
      <alignment vertical="center"/>
      <protection hidden="1"/>
    </xf>
    <xf numFmtId="0" fontId="18" fillId="0" borderId="29" xfId="0" applyFont="1" applyBorder="1" applyAlignment="1" applyProtection="1">
      <alignment vertical="center"/>
      <protection hidden="1"/>
    </xf>
    <xf numFmtId="10" fontId="18" fillId="2" borderId="27" xfId="0" applyNumberFormat="1" applyFont="1" applyFill="1" applyBorder="1" applyAlignment="1" applyProtection="1">
      <alignment vertical="center"/>
      <protection hidden="1"/>
    </xf>
    <xf numFmtId="10" fontId="18" fillId="4" borderId="27" xfId="0" applyNumberFormat="1" applyFont="1" applyFill="1" applyBorder="1" applyAlignment="1" applyProtection="1">
      <alignment vertical="center"/>
      <protection locked="0" hidden="1"/>
    </xf>
    <xf numFmtId="10" fontId="18" fillId="4" borderId="5" xfId="0" applyNumberFormat="1" applyFont="1" applyFill="1" applyBorder="1" applyAlignment="1" applyProtection="1">
      <alignment vertical="center"/>
      <protection locked="0" hidden="1"/>
    </xf>
    <xf numFmtId="0" fontId="19" fillId="0" borderId="18" xfId="0" applyFont="1" applyBorder="1" applyAlignment="1" applyProtection="1">
      <alignment vertical="center"/>
      <protection hidden="1"/>
    </xf>
    <xf numFmtId="10" fontId="19" fillId="2" borderId="35" xfId="0" applyNumberFormat="1" applyFont="1" applyFill="1" applyBorder="1" applyAlignment="1" applyProtection="1">
      <alignment vertical="center"/>
      <protection hidden="1"/>
    </xf>
    <xf numFmtId="10" fontId="19" fillId="2" borderId="36" xfId="0" applyNumberFormat="1" applyFont="1" applyFill="1" applyBorder="1" applyAlignment="1" applyProtection="1">
      <alignment vertical="center"/>
      <protection hidden="1"/>
    </xf>
    <xf numFmtId="10" fontId="18" fillId="0" borderId="27" xfId="0" applyNumberFormat="1" applyFont="1" applyBorder="1" applyAlignment="1" applyProtection="1">
      <alignment vertical="center"/>
      <protection locked="0" hidden="1"/>
    </xf>
    <xf numFmtId="10" fontId="18" fillId="0" borderId="5" xfId="0" applyNumberFormat="1" applyFont="1" applyBorder="1" applyAlignment="1" applyProtection="1">
      <alignment vertical="center"/>
      <protection locked="0" hidden="1"/>
    </xf>
    <xf numFmtId="171" fontId="18" fillId="2" borderId="27" xfId="0" applyNumberFormat="1" applyFont="1" applyFill="1" applyBorder="1" applyAlignment="1" applyProtection="1">
      <alignment vertical="center"/>
      <protection hidden="1"/>
    </xf>
    <xf numFmtId="171" fontId="18" fillId="2" borderId="5" xfId="0" applyNumberFormat="1" applyFont="1" applyFill="1" applyBorder="1" applyAlignment="1" applyProtection="1">
      <alignment vertical="center"/>
      <protection hidden="1"/>
    </xf>
    <xf numFmtId="0" fontId="18" fillId="0" borderId="28" xfId="0" applyFont="1" applyBorder="1" applyAlignment="1" applyProtection="1">
      <alignment vertical="center"/>
      <protection hidden="1"/>
    </xf>
    <xf numFmtId="0" fontId="18" fillId="0" borderId="4" xfId="0" applyFont="1" applyBorder="1" applyAlignment="1" applyProtection="1">
      <alignment vertical="center"/>
      <protection hidden="1"/>
    </xf>
    <xf numFmtId="0" fontId="18" fillId="0" borderId="5" xfId="0" applyFont="1" applyBorder="1" applyAlignment="1" applyProtection="1">
      <alignment vertical="center"/>
      <protection hidden="1"/>
    </xf>
    <xf numFmtId="171" fontId="18" fillId="4" borderId="1" xfId="0" applyNumberFormat="1" applyFont="1" applyFill="1" applyBorder="1" applyAlignment="1" applyProtection="1">
      <alignment vertical="center"/>
      <protection locked="0" hidden="1"/>
    </xf>
    <xf numFmtId="10" fontId="18" fillId="2" borderId="1" xfId="9" applyNumberFormat="1" applyFont="1" applyFill="1" applyBorder="1" applyAlignment="1" applyProtection="1">
      <alignment horizontal="center" vertical="center"/>
      <protection hidden="1"/>
    </xf>
    <xf numFmtId="10" fontId="18" fillId="4" borderId="1" xfId="9" applyNumberFormat="1" applyFont="1" applyFill="1" applyBorder="1" applyAlignment="1" applyProtection="1">
      <alignment horizontal="center" vertical="center"/>
      <protection locked="0" hidden="1"/>
    </xf>
    <xf numFmtId="10" fontId="18" fillId="4" borderId="2" xfId="9" applyNumberFormat="1" applyFont="1" applyFill="1" applyBorder="1" applyAlignment="1" applyProtection="1">
      <alignment horizontal="center" vertical="center"/>
      <protection locked="0" hidden="1"/>
    </xf>
    <xf numFmtId="10" fontId="19" fillId="2" borderId="19" xfId="0" applyNumberFormat="1" applyFont="1" applyFill="1" applyBorder="1" applyAlignment="1" applyProtection="1">
      <alignment horizontal="center" vertical="center"/>
      <protection hidden="1"/>
    </xf>
    <xf numFmtId="10" fontId="19" fillId="2" borderId="20" xfId="0" applyNumberFormat="1" applyFont="1" applyFill="1" applyBorder="1" applyAlignment="1" applyProtection="1">
      <alignment horizontal="center" vertical="center"/>
      <protection hidden="1"/>
    </xf>
    <xf numFmtId="0" fontId="19" fillId="0" borderId="37" xfId="0" applyFont="1" applyBorder="1" applyAlignment="1" applyProtection="1">
      <alignment vertical="center"/>
      <protection hidden="1"/>
    </xf>
    <xf numFmtId="171" fontId="19" fillId="2" borderId="38" xfId="0" applyNumberFormat="1" applyFont="1" applyFill="1" applyBorder="1" applyAlignment="1" applyProtection="1">
      <alignment vertical="center"/>
      <protection hidden="1"/>
    </xf>
    <xf numFmtId="171" fontId="19" fillId="2" borderId="39" xfId="0" applyNumberFormat="1" applyFont="1" applyFill="1" applyBorder="1" applyAlignment="1" applyProtection="1">
      <alignment vertical="center"/>
      <protection hidden="1"/>
    </xf>
    <xf numFmtId="171" fontId="18" fillId="4" borderId="24" xfId="0" applyNumberFormat="1" applyFont="1" applyFill="1" applyBorder="1" applyAlignment="1" applyProtection="1">
      <alignment vertical="center"/>
      <protection locked="0" hidden="1"/>
    </xf>
    <xf numFmtId="171" fontId="18" fillId="4" borderId="17" xfId="0" applyNumberFormat="1" applyFont="1" applyFill="1" applyBorder="1" applyAlignment="1" applyProtection="1">
      <alignment vertical="center"/>
      <protection locked="0" hidden="1"/>
    </xf>
    <xf numFmtId="171" fontId="18" fillId="2" borderId="24" xfId="0" applyNumberFormat="1" applyFont="1" applyFill="1" applyBorder="1" applyAlignment="1" applyProtection="1">
      <alignment vertical="center"/>
      <protection hidden="1"/>
    </xf>
    <xf numFmtId="171" fontId="19" fillId="2" borderId="35" xfId="0" applyNumberFormat="1" applyFont="1" applyFill="1" applyBorder="1" applyAlignment="1" applyProtection="1">
      <alignment vertical="center"/>
      <protection hidden="1"/>
    </xf>
    <xf numFmtId="171" fontId="19" fillId="2" borderId="36" xfId="0" applyNumberFormat="1" applyFont="1" applyFill="1" applyBorder="1" applyAlignment="1" applyProtection="1">
      <alignment vertical="center"/>
      <protection hidden="1"/>
    </xf>
    <xf numFmtId="0" fontId="19" fillId="0" borderId="6" xfId="0" applyFont="1" applyBorder="1" applyAlignment="1" applyProtection="1">
      <alignment horizontal="left" vertical="center"/>
      <protection hidden="1"/>
    </xf>
    <xf numFmtId="171" fontId="18" fillId="2" borderId="2" xfId="0" applyNumberFormat="1" applyFont="1" applyFill="1" applyBorder="1" applyAlignment="1" applyProtection="1">
      <alignment horizontal="right" vertical="center"/>
      <protection hidden="1"/>
    </xf>
    <xf numFmtId="171" fontId="19" fillId="6" borderId="3" xfId="0" applyNumberFormat="1" applyFont="1" applyFill="1" applyBorder="1" applyAlignment="1" applyProtection="1">
      <alignment horizontal="right" vertical="center"/>
      <protection hidden="1"/>
    </xf>
    <xf numFmtId="171" fontId="19" fillId="2" borderId="1" xfId="0" applyNumberFormat="1" applyFont="1" applyFill="1" applyBorder="1" applyAlignment="1" applyProtection="1">
      <alignment horizontal="right" vertical="center"/>
      <protection hidden="1"/>
    </xf>
    <xf numFmtId="171" fontId="19" fillId="2" borderId="5" xfId="0" applyNumberFormat="1" applyFont="1" applyFill="1" applyBorder="1" applyAlignment="1" applyProtection="1">
      <alignment horizontal="right" vertical="center"/>
      <protection hidden="1"/>
    </xf>
    <xf numFmtId="1" fontId="18" fillId="2" borderId="1" xfId="0" applyNumberFormat="1" applyFont="1" applyFill="1" applyBorder="1" applyAlignment="1" applyProtection="1">
      <alignment horizontal="center" vertical="center"/>
      <protection hidden="1"/>
    </xf>
    <xf numFmtId="0" fontId="18" fillId="0" borderId="29" xfId="0" applyFont="1" applyBorder="1" applyAlignment="1" applyProtection="1">
      <alignment vertical="center"/>
      <protection locked="0" hidden="1"/>
    </xf>
    <xf numFmtId="9" fontId="18" fillId="2" borderId="1" xfId="0" applyNumberFormat="1" applyFont="1" applyFill="1" applyBorder="1" applyAlignment="1" applyProtection="1">
      <alignment horizontal="center" vertical="center"/>
      <protection hidden="1"/>
    </xf>
    <xf numFmtId="0" fontId="19" fillId="2" borderId="1" xfId="0" applyFont="1" applyFill="1" applyBorder="1" applyAlignment="1" applyProtection="1">
      <alignment vertical="center"/>
      <protection hidden="1"/>
    </xf>
    <xf numFmtId="0" fontId="18" fillId="0" borderId="13" xfId="0" applyFont="1" applyBorder="1" applyAlignment="1" applyProtection="1">
      <alignment vertical="center"/>
      <protection hidden="1"/>
    </xf>
    <xf numFmtId="0" fontId="18" fillId="0" borderId="14" xfId="0" applyFont="1" applyBorder="1" applyAlignment="1" applyProtection="1">
      <alignment vertical="center"/>
      <protection hidden="1"/>
    </xf>
    <xf numFmtId="0" fontId="19" fillId="0" borderId="28" xfId="0" applyFont="1" applyBorder="1" applyAlignment="1" applyProtection="1">
      <alignment vertical="center"/>
      <protection hidden="1"/>
    </xf>
    <xf numFmtId="0" fontId="19" fillId="0" borderId="3" xfId="0" applyFont="1" applyBorder="1" applyAlignment="1" applyProtection="1">
      <alignment horizontal="center" vertical="center"/>
      <protection hidden="1"/>
    </xf>
    <xf numFmtId="0" fontId="19" fillId="0" borderId="4" xfId="0" applyFont="1" applyBorder="1" applyAlignment="1" applyProtection="1">
      <alignment horizontal="center" vertical="center"/>
      <protection hidden="1"/>
    </xf>
    <xf numFmtId="0" fontId="19" fillId="0" borderId="5" xfId="0" applyFont="1" applyBorder="1" applyAlignment="1" applyProtection="1">
      <alignment horizontal="center" vertical="center"/>
      <protection hidden="1"/>
    </xf>
    <xf numFmtId="171" fontId="18" fillId="2" borderId="21" xfId="0" applyNumberFormat="1" applyFont="1" applyFill="1" applyBorder="1" applyAlignment="1" applyProtection="1">
      <alignment horizontal="right" vertical="center"/>
      <protection hidden="1"/>
    </xf>
    <xf numFmtId="171" fontId="19" fillId="2" borderId="19" xfId="0" applyNumberFormat="1" applyFont="1" applyFill="1" applyBorder="1" applyAlignment="1" applyProtection="1">
      <alignment vertical="center"/>
      <protection hidden="1"/>
    </xf>
    <xf numFmtId="171" fontId="19" fillId="2" borderId="20" xfId="0" applyNumberFormat="1" applyFont="1" applyFill="1" applyBorder="1" applyAlignment="1" applyProtection="1">
      <alignment vertical="center"/>
      <protection hidden="1"/>
    </xf>
    <xf numFmtId="171" fontId="18" fillId="2" borderId="33" xfId="0" applyNumberFormat="1" applyFont="1" applyFill="1" applyBorder="1" applyAlignment="1" applyProtection="1">
      <alignment vertical="center"/>
      <protection hidden="1"/>
    </xf>
    <xf numFmtId="171" fontId="18" fillId="2" borderId="40" xfId="0" applyNumberFormat="1" applyFont="1" applyFill="1" applyBorder="1" applyAlignment="1" applyProtection="1">
      <alignment vertical="center"/>
      <protection hidden="1"/>
    </xf>
    <xf numFmtId="0" fontId="18" fillId="0" borderId="3" xfId="0" applyFont="1" applyBorder="1" applyAlignment="1" applyProtection="1">
      <alignment vertical="center"/>
      <protection hidden="1"/>
    </xf>
    <xf numFmtId="0" fontId="18" fillId="0" borderId="18" xfId="0" applyFont="1" applyBorder="1" applyAlignment="1" applyProtection="1">
      <alignment vertical="center"/>
      <protection hidden="1"/>
    </xf>
    <xf numFmtId="171" fontId="19" fillId="2" borderId="21" xfId="0" applyNumberFormat="1" applyFont="1" applyFill="1" applyBorder="1" applyAlignment="1" applyProtection="1">
      <alignment vertical="center"/>
      <protection hidden="1"/>
    </xf>
    <xf numFmtId="171" fontId="19" fillId="2" borderId="33" xfId="0" applyNumberFormat="1" applyFont="1" applyFill="1" applyBorder="1" applyAlignment="1" applyProtection="1">
      <alignment vertical="center"/>
      <protection hidden="1"/>
    </xf>
    <xf numFmtId="171" fontId="18" fillId="0" borderId="0" xfId="0" applyNumberFormat="1" applyFont="1" applyAlignment="1" applyProtection="1">
      <alignment vertical="center"/>
      <protection hidden="1"/>
    </xf>
    <xf numFmtId="171" fontId="18" fillId="0" borderId="25" xfId="0" applyNumberFormat="1" applyFont="1" applyBorder="1" applyAlignment="1" applyProtection="1">
      <alignment vertical="center"/>
      <protection hidden="1"/>
    </xf>
    <xf numFmtId="1" fontId="18" fillId="4" borderId="0" xfId="0" applyNumberFormat="1" applyFont="1" applyFill="1" applyAlignment="1" applyProtection="1">
      <alignment horizontal="center" vertical="center"/>
      <protection hidden="1"/>
    </xf>
    <xf numFmtId="1" fontId="18" fillId="0" borderId="0" xfId="0" applyNumberFormat="1" applyFont="1" applyAlignment="1" applyProtection="1">
      <alignment horizontal="center" vertical="center"/>
      <protection hidden="1"/>
    </xf>
    <xf numFmtId="1" fontId="18" fillId="0" borderId="25" xfId="0" applyNumberFormat="1" applyFont="1" applyBorder="1" applyAlignment="1" applyProtection="1">
      <alignment horizontal="center" vertical="center"/>
      <protection hidden="1"/>
    </xf>
    <xf numFmtId="0" fontId="19" fillId="0" borderId="29" xfId="0" applyFont="1" applyBorder="1" applyAlignment="1" applyProtection="1">
      <alignment vertical="center"/>
      <protection hidden="1"/>
    </xf>
    <xf numFmtId="171" fontId="18" fillId="2" borderId="19" xfId="0" applyNumberFormat="1" applyFont="1" applyFill="1" applyBorder="1" applyAlignment="1" applyProtection="1">
      <alignment vertical="center"/>
      <protection hidden="1"/>
    </xf>
    <xf numFmtId="0" fontId="19" fillId="0" borderId="0" xfId="0" applyFont="1" applyAlignment="1" applyProtection="1">
      <alignment horizontal="left" vertical="center"/>
      <protection hidden="1"/>
    </xf>
    <xf numFmtId="3" fontId="18" fillId="4" borderId="1" xfId="0" applyNumberFormat="1" applyFont="1" applyFill="1" applyBorder="1" applyAlignment="1" applyProtection="1">
      <alignment horizontal="center" vertical="center"/>
      <protection locked="0" hidden="1"/>
    </xf>
    <xf numFmtId="3" fontId="18" fillId="4" borderId="2" xfId="0" applyNumberFormat="1" applyFont="1" applyFill="1" applyBorder="1" applyAlignment="1" applyProtection="1">
      <alignment horizontal="center" vertical="center"/>
      <protection locked="0" hidden="1"/>
    </xf>
    <xf numFmtId="171" fontId="18" fillId="4" borderId="27" xfId="0" applyNumberFormat="1" applyFont="1" applyFill="1" applyBorder="1" applyAlignment="1" applyProtection="1">
      <alignment vertical="center"/>
      <protection locked="0" hidden="1"/>
    </xf>
    <xf numFmtId="171" fontId="18" fillId="4" borderId="5" xfId="0" applyNumberFormat="1" applyFont="1" applyFill="1" applyBorder="1" applyAlignment="1" applyProtection="1">
      <alignment vertical="center"/>
      <protection locked="0" hidden="1"/>
    </xf>
    <xf numFmtId="3" fontId="18" fillId="0" borderId="0" xfId="0" applyNumberFormat="1" applyFont="1" applyAlignment="1" applyProtection="1">
      <alignment vertical="center"/>
      <protection hidden="1"/>
    </xf>
    <xf numFmtId="3" fontId="18" fillId="0" borderId="25" xfId="0" applyNumberFormat="1" applyFont="1" applyBorder="1" applyAlignment="1" applyProtection="1">
      <alignment vertical="center"/>
      <protection hidden="1"/>
    </xf>
    <xf numFmtId="3" fontId="18" fillId="4" borderId="0" xfId="0" applyNumberFormat="1" applyFont="1" applyFill="1" applyAlignment="1" applyProtection="1">
      <alignment vertical="center"/>
      <protection hidden="1"/>
    </xf>
    <xf numFmtId="3" fontId="18" fillId="4" borderId="25" xfId="0" applyNumberFormat="1" applyFont="1" applyFill="1" applyBorder="1" applyAlignment="1" applyProtection="1">
      <alignment vertical="center"/>
      <protection hidden="1"/>
    </xf>
    <xf numFmtId="3" fontId="18" fillId="2" borderId="27" xfId="0" applyNumberFormat="1" applyFont="1" applyFill="1" applyBorder="1" applyAlignment="1" applyProtection="1">
      <alignment horizontal="center" vertical="center"/>
      <protection hidden="1"/>
    </xf>
    <xf numFmtId="3" fontId="18" fillId="2" borderId="1" xfId="0" applyNumberFormat="1" applyFont="1" applyFill="1" applyBorder="1" applyAlignment="1" applyProtection="1">
      <alignment horizontal="center" vertical="center"/>
      <protection hidden="1"/>
    </xf>
    <xf numFmtId="3" fontId="18" fillId="2" borderId="2" xfId="0" applyNumberFormat="1" applyFont="1" applyFill="1" applyBorder="1" applyAlignment="1" applyProtection="1">
      <alignment horizontal="center" vertical="center"/>
      <protection hidden="1"/>
    </xf>
    <xf numFmtId="169" fontId="18" fillId="2" borderId="1" xfId="0" applyNumberFormat="1" applyFont="1" applyFill="1" applyBorder="1" applyAlignment="1" applyProtection="1">
      <alignment horizontal="center" vertical="center"/>
      <protection hidden="1"/>
    </xf>
    <xf numFmtId="169" fontId="18" fillId="4" borderId="1" xfId="0" applyNumberFormat="1" applyFont="1" applyFill="1" applyBorder="1" applyAlignment="1" applyProtection="1">
      <alignment horizontal="center" vertical="center"/>
      <protection locked="0" hidden="1"/>
    </xf>
    <xf numFmtId="169" fontId="18" fillId="4" borderId="2" xfId="0" applyNumberFormat="1" applyFont="1" applyFill="1" applyBorder="1" applyAlignment="1" applyProtection="1">
      <alignment horizontal="center" vertical="center"/>
      <protection locked="0" hidden="1"/>
    </xf>
    <xf numFmtId="171" fontId="18" fillId="4" borderId="2" xfId="0" applyNumberFormat="1" applyFont="1" applyFill="1" applyBorder="1" applyAlignment="1" applyProtection="1">
      <alignment vertical="center"/>
      <protection locked="0" hidden="1"/>
    </xf>
    <xf numFmtId="171" fontId="18" fillId="2" borderId="20" xfId="0" applyNumberFormat="1" applyFont="1" applyFill="1" applyBorder="1" applyAlignment="1" applyProtection="1">
      <alignment vertical="center"/>
      <protection hidden="1"/>
    </xf>
    <xf numFmtId="168" fontId="18" fillId="0" borderId="0" xfId="2" applyNumberFormat="1" applyFont="1" applyProtection="1">
      <protection hidden="1"/>
    </xf>
    <xf numFmtId="168" fontId="18" fillId="0" borderId="0" xfId="0" applyNumberFormat="1" applyFont="1" applyProtection="1">
      <protection hidden="1"/>
    </xf>
    <xf numFmtId="0" fontId="26" fillId="0" borderId="7" xfId="0" applyFont="1" applyBorder="1" applyAlignment="1" applyProtection="1">
      <alignment horizontal="center" vertical="center"/>
      <protection locked="0" hidden="1"/>
    </xf>
    <xf numFmtId="0" fontId="26" fillId="3" borderId="7" xfId="0" applyFont="1" applyFill="1" applyBorder="1" applyAlignment="1" applyProtection="1">
      <alignment horizontal="center" vertical="center"/>
      <protection hidden="1"/>
    </xf>
    <xf numFmtId="0" fontId="26" fillId="3" borderId="8" xfId="0" applyFont="1" applyFill="1" applyBorder="1" applyAlignment="1" applyProtection="1">
      <alignment horizontal="center" vertical="center"/>
      <protection hidden="1"/>
    </xf>
    <xf numFmtId="4" fontId="18" fillId="0" borderId="9" xfId="0" applyNumberFormat="1" applyFont="1" applyBorder="1" applyAlignment="1" applyProtection="1">
      <alignment horizontal="left" vertical="center"/>
      <protection hidden="1"/>
    </xf>
    <xf numFmtId="171" fontId="19" fillId="2" borderId="2" xfId="0" applyNumberFormat="1" applyFont="1" applyFill="1" applyBorder="1" applyAlignment="1" applyProtection="1">
      <alignment horizontal="right" vertical="center"/>
      <protection hidden="1"/>
    </xf>
    <xf numFmtId="0" fontId="19" fillId="0" borderId="32" xfId="0" applyFont="1" applyBorder="1" applyAlignment="1" applyProtection="1">
      <alignment horizontal="center" vertical="center"/>
      <protection hidden="1"/>
    </xf>
    <xf numFmtId="0" fontId="33" fillId="0" borderId="9" xfId="0" applyFont="1" applyBorder="1" applyAlignment="1" applyProtection="1">
      <alignment vertical="center"/>
      <protection hidden="1"/>
    </xf>
    <xf numFmtId="171" fontId="25" fillId="2" borderId="1" xfId="0" applyNumberFormat="1" applyFont="1" applyFill="1" applyBorder="1" applyAlignment="1" applyProtection="1">
      <alignment vertical="center"/>
      <protection hidden="1"/>
    </xf>
    <xf numFmtId="171" fontId="25" fillId="2" borderId="2" xfId="0" applyNumberFormat="1" applyFont="1" applyFill="1" applyBorder="1" applyAlignment="1" applyProtection="1">
      <alignment vertical="center"/>
      <protection hidden="1"/>
    </xf>
    <xf numFmtId="171" fontId="18" fillId="2" borderId="41" xfId="0" applyNumberFormat="1" applyFont="1" applyFill="1" applyBorder="1" applyAlignment="1" applyProtection="1">
      <alignment vertical="center"/>
      <protection hidden="1"/>
    </xf>
    <xf numFmtId="171" fontId="18" fillId="0" borderId="4" xfId="0" applyNumberFormat="1" applyFont="1" applyBorder="1" applyAlignment="1" applyProtection="1">
      <alignment vertical="center"/>
      <protection hidden="1"/>
    </xf>
    <xf numFmtId="171" fontId="18" fillId="0" borderId="5" xfId="0" applyNumberFormat="1" applyFont="1" applyBorder="1" applyAlignment="1" applyProtection="1">
      <alignment vertical="center"/>
      <protection hidden="1"/>
    </xf>
    <xf numFmtId="172" fontId="18" fillId="0" borderId="0" xfId="0" applyNumberFormat="1" applyFont="1" applyAlignment="1" applyProtection="1">
      <alignment vertical="center"/>
      <protection hidden="1"/>
    </xf>
    <xf numFmtId="169" fontId="18" fillId="2" borderId="1" xfId="0" applyNumberFormat="1" applyFont="1" applyFill="1" applyBorder="1" applyAlignment="1" applyProtection="1">
      <alignment vertical="center"/>
      <protection hidden="1"/>
    </xf>
    <xf numFmtId="169" fontId="18" fillId="2" borderId="2" xfId="0" applyNumberFormat="1" applyFont="1" applyFill="1" applyBorder="1" applyAlignment="1" applyProtection="1">
      <alignment vertical="center"/>
      <protection hidden="1"/>
    </xf>
    <xf numFmtId="169" fontId="18" fillId="2" borderId="24" xfId="0" applyNumberFormat="1" applyFont="1" applyFill="1" applyBorder="1" applyAlignment="1" applyProtection="1">
      <alignment vertical="center"/>
      <protection hidden="1"/>
    </xf>
    <xf numFmtId="169" fontId="18" fillId="2" borderId="17" xfId="0" applyNumberFormat="1" applyFont="1" applyFill="1" applyBorder="1" applyAlignment="1" applyProtection="1">
      <alignment vertical="center"/>
      <protection hidden="1"/>
    </xf>
    <xf numFmtId="171" fontId="18" fillId="2" borderId="17" xfId="0" applyNumberFormat="1" applyFont="1" applyFill="1" applyBorder="1" applyAlignment="1" applyProtection="1">
      <alignment vertical="center"/>
      <protection hidden="1"/>
    </xf>
    <xf numFmtId="171" fontId="18" fillId="2" borderId="34" xfId="0" applyNumberFormat="1" applyFont="1" applyFill="1" applyBorder="1" applyAlignment="1" applyProtection="1">
      <alignment vertical="center"/>
      <protection hidden="1"/>
    </xf>
    <xf numFmtId="0" fontId="18" fillId="2" borderId="27" xfId="0" applyFont="1" applyFill="1" applyBorder="1" applyAlignment="1" applyProtection="1">
      <alignment vertical="center"/>
      <protection hidden="1"/>
    </xf>
    <xf numFmtId="0" fontId="18" fillId="2" borderId="35" xfId="0" applyFont="1" applyFill="1" applyBorder="1" applyAlignment="1" applyProtection="1">
      <alignment vertical="center"/>
      <protection hidden="1"/>
    </xf>
    <xf numFmtId="171" fontId="18" fillId="2" borderId="35" xfId="0" applyNumberFormat="1" applyFont="1" applyFill="1" applyBorder="1" applyAlignment="1" applyProtection="1">
      <alignment vertical="center"/>
      <protection hidden="1"/>
    </xf>
    <xf numFmtId="171" fontId="18" fillId="2" borderId="36" xfId="0" applyNumberFormat="1" applyFont="1" applyFill="1" applyBorder="1" applyAlignment="1" applyProtection="1">
      <alignment vertical="center"/>
      <protection hidden="1"/>
    </xf>
    <xf numFmtId="0" fontId="18" fillId="0" borderId="32" xfId="0" applyFont="1" applyBorder="1" applyProtection="1">
      <protection hidden="1"/>
    </xf>
    <xf numFmtId="0" fontId="19" fillId="3" borderId="42" xfId="0" applyFont="1" applyFill="1" applyBorder="1" applyAlignment="1" applyProtection="1">
      <alignment horizontal="center" vertical="center"/>
      <protection hidden="1"/>
    </xf>
    <xf numFmtId="0" fontId="18" fillId="0" borderId="9" xfId="0" applyFont="1" applyBorder="1" applyProtection="1">
      <protection hidden="1"/>
    </xf>
    <xf numFmtId="0" fontId="18" fillId="0" borderId="0" xfId="0" applyFont="1" applyProtection="1">
      <protection locked="0" hidden="1"/>
    </xf>
    <xf numFmtId="0" fontId="18" fillId="0" borderId="25" xfId="0" applyFont="1" applyBorder="1" applyProtection="1">
      <protection locked="0" hidden="1"/>
    </xf>
    <xf numFmtId="0" fontId="19" fillId="0" borderId="43" xfId="0" applyFont="1" applyBorder="1" applyAlignment="1" applyProtection="1">
      <alignment vertical="center"/>
      <protection hidden="1"/>
    </xf>
    <xf numFmtId="0" fontId="19" fillId="3" borderId="44" xfId="0" applyFont="1" applyFill="1" applyBorder="1" applyAlignment="1" applyProtection="1">
      <alignment horizontal="center" vertical="center"/>
      <protection hidden="1"/>
    </xf>
    <xf numFmtId="0" fontId="18" fillId="0" borderId="11" xfId="0" applyFont="1" applyBorder="1" applyAlignment="1" applyProtection="1">
      <alignment horizontal="left" vertical="center"/>
      <protection hidden="1"/>
    </xf>
    <xf numFmtId="0" fontId="18" fillId="0" borderId="17" xfId="0" applyFont="1" applyBorder="1" applyAlignment="1" applyProtection="1">
      <alignment vertical="center"/>
      <protection hidden="1"/>
    </xf>
    <xf numFmtId="49" fontId="18" fillId="0" borderId="28" xfId="0" applyNumberFormat="1" applyFont="1" applyBorder="1" applyAlignment="1" applyProtection="1">
      <alignment vertical="center"/>
      <protection hidden="1"/>
    </xf>
    <xf numFmtId="0" fontId="19" fillId="2" borderId="22" xfId="0" applyFont="1" applyFill="1" applyBorder="1" applyAlignment="1" applyProtection="1">
      <alignment horizontal="center" vertical="center"/>
      <protection hidden="1"/>
    </xf>
    <xf numFmtId="0" fontId="19" fillId="2" borderId="40" xfId="0" applyFont="1" applyFill="1" applyBorder="1" applyAlignment="1" applyProtection="1">
      <alignment horizontal="center" vertical="center"/>
      <protection hidden="1"/>
    </xf>
    <xf numFmtId="0" fontId="19" fillId="2" borderId="21" xfId="0" applyFont="1" applyFill="1" applyBorder="1" applyAlignment="1" applyProtection="1">
      <alignment horizontal="center" vertical="center"/>
      <protection hidden="1"/>
    </xf>
    <xf numFmtId="0" fontId="19" fillId="0" borderId="43" xfId="0" applyFont="1" applyBorder="1" applyAlignment="1" applyProtection="1">
      <alignment horizontal="center" vertical="center"/>
      <protection hidden="1"/>
    </xf>
    <xf numFmtId="0" fontId="19" fillId="3" borderId="45" xfId="0" applyFont="1" applyFill="1" applyBorder="1" applyAlignment="1" applyProtection="1">
      <alignment horizontal="center" vertical="center"/>
      <protection hidden="1"/>
    </xf>
    <xf numFmtId="0" fontId="19" fillId="3" borderId="46" xfId="0" applyFont="1" applyFill="1" applyBorder="1" applyAlignment="1" applyProtection="1">
      <alignment horizontal="center" vertical="center"/>
      <protection hidden="1"/>
    </xf>
    <xf numFmtId="0" fontId="18" fillId="0" borderId="28" xfId="0" applyFont="1" applyBorder="1" applyAlignment="1" applyProtection="1">
      <alignment horizontal="left" vertical="center"/>
      <protection hidden="1"/>
    </xf>
    <xf numFmtId="171" fontId="19" fillId="0" borderId="3" xfId="0" applyNumberFormat="1" applyFont="1" applyBorder="1" applyAlignment="1" applyProtection="1">
      <alignment vertical="center"/>
      <protection hidden="1"/>
    </xf>
    <xf numFmtId="171" fontId="19" fillId="0" borderId="4" xfId="0" applyNumberFormat="1" applyFont="1" applyBorder="1" applyAlignment="1" applyProtection="1">
      <alignment vertical="center"/>
      <protection hidden="1"/>
    </xf>
    <xf numFmtId="171" fontId="19" fillId="0" borderId="5" xfId="0" applyNumberFormat="1" applyFont="1" applyBorder="1" applyAlignment="1" applyProtection="1">
      <alignment vertical="center"/>
      <protection hidden="1"/>
    </xf>
    <xf numFmtId="171" fontId="19" fillId="2" borderId="40" xfId="0" applyNumberFormat="1" applyFont="1" applyFill="1" applyBorder="1" applyAlignment="1" applyProtection="1">
      <alignment vertical="center"/>
      <protection hidden="1"/>
    </xf>
    <xf numFmtId="0" fontId="19" fillId="0" borderId="9" xfId="0" applyFont="1" applyBorder="1" applyAlignment="1" applyProtection="1">
      <alignment horizontal="left" vertical="center"/>
      <protection hidden="1"/>
    </xf>
    <xf numFmtId="10" fontId="18" fillId="2" borderId="21" xfId="0" applyNumberFormat="1" applyFont="1" applyFill="1" applyBorder="1" applyAlignment="1" applyProtection="1">
      <alignment horizontal="center" vertical="center"/>
      <protection hidden="1"/>
    </xf>
    <xf numFmtId="0" fontId="19" fillId="0" borderId="28" xfId="0" applyFont="1" applyBorder="1" applyAlignment="1" applyProtection="1">
      <alignment horizontal="left" vertical="center"/>
      <protection hidden="1"/>
    </xf>
    <xf numFmtId="0" fontId="18" fillId="0" borderId="29" xfId="0" applyFont="1" applyBorder="1" applyAlignment="1" applyProtection="1">
      <alignment horizontal="left" vertical="center"/>
      <protection hidden="1"/>
    </xf>
    <xf numFmtId="0" fontId="19" fillId="0" borderId="47" xfId="0" applyFont="1" applyBorder="1" applyAlignment="1" applyProtection="1">
      <alignment horizontal="left" vertical="center"/>
      <protection hidden="1"/>
    </xf>
    <xf numFmtId="171" fontId="19" fillId="2" borderId="48" xfId="0" applyNumberFormat="1" applyFont="1" applyFill="1" applyBorder="1" applyAlignment="1" applyProtection="1">
      <alignment vertical="center"/>
      <protection hidden="1"/>
    </xf>
    <xf numFmtId="171" fontId="19" fillId="2" borderId="49" xfId="0" applyNumberFormat="1" applyFont="1" applyFill="1" applyBorder="1" applyAlignment="1" applyProtection="1">
      <alignment vertical="center"/>
      <protection hidden="1"/>
    </xf>
    <xf numFmtId="171" fontId="19" fillId="2" borderId="17" xfId="0" applyNumberFormat="1" applyFont="1" applyFill="1" applyBorder="1" applyAlignment="1" applyProtection="1">
      <alignment vertical="center"/>
      <protection hidden="1"/>
    </xf>
    <xf numFmtId="171" fontId="18" fillId="0" borderId="12" xfId="0" applyNumberFormat="1" applyFont="1" applyBorder="1" applyAlignment="1" applyProtection="1">
      <alignment vertical="center"/>
      <protection hidden="1"/>
    </xf>
    <xf numFmtId="171" fontId="18" fillId="0" borderId="13" xfId="0" applyNumberFormat="1" applyFont="1" applyBorder="1" applyAlignment="1" applyProtection="1">
      <alignment vertical="center"/>
      <protection hidden="1"/>
    </xf>
    <xf numFmtId="171" fontId="18" fillId="0" borderId="14" xfId="0" applyNumberFormat="1" applyFont="1" applyBorder="1" applyAlignment="1" applyProtection="1">
      <alignment vertical="center"/>
      <protection hidden="1"/>
    </xf>
    <xf numFmtId="0" fontId="23" fillId="0" borderId="29" xfId="0" applyFont="1" applyBorder="1" applyAlignment="1" applyProtection="1">
      <alignment vertical="center"/>
      <protection hidden="1"/>
    </xf>
    <xf numFmtId="171" fontId="18" fillId="0" borderId="16" xfId="0" applyNumberFormat="1" applyFont="1" applyBorder="1" applyAlignment="1" applyProtection="1">
      <alignment vertical="center"/>
      <protection hidden="1"/>
    </xf>
    <xf numFmtId="171" fontId="18" fillId="0" borderId="17" xfId="0" applyNumberFormat="1" applyFont="1" applyBorder="1" applyAlignment="1" applyProtection="1">
      <alignment vertical="center"/>
      <protection hidden="1"/>
    </xf>
    <xf numFmtId="171" fontId="19" fillId="2" borderId="14" xfId="0" applyNumberFormat="1" applyFont="1" applyFill="1" applyBorder="1" applyAlignment="1" applyProtection="1">
      <alignment vertical="center"/>
      <protection hidden="1"/>
    </xf>
    <xf numFmtId="171" fontId="19" fillId="2" borderId="25" xfId="0" applyNumberFormat="1" applyFont="1" applyFill="1" applyBorder="1" applyAlignment="1" applyProtection="1">
      <alignment vertical="center"/>
      <protection hidden="1"/>
    </xf>
    <xf numFmtId="0" fontId="34" fillId="0" borderId="0" xfId="6" applyFont="1" applyAlignment="1" applyProtection="1">
      <alignment horizontal="right" vertical="center"/>
      <protection hidden="1"/>
    </xf>
    <xf numFmtId="171" fontId="23" fillId="0" borderId="0" xfId="0" applyNumberFormat="1" applyFont="1" applyAlignment="1" applyProtection="1">
      <alignment horizontal="center" vertical="center"/>
      <protection hidden="1"/>
    </xf>
    <xf numFmtId="0" fontId="18" fillId="0" borderId="9" xfId="0" applyFont="1" applyBorder="1" applyAlignment="1" applyProtection="1">
      <alignment horizontal="left" vertical="center"/>
      <protection hidden="1"/>
    </xf>
    <xf numFmtId="0" fontId="19" fillId="0" borderId="18" xfId="0" applyFont="1" applyBorder="1" applyAlignment="1" applyProtection="1">
      <alignment horizontal="left" vertical="center"/>
      <protection hidden="1"/>
    </xf>
    <xf numFmtId="0" fontId="23" fillId="0" borderId="0" xfId="0" applyFont="1" applyAlignment="1" applyProtection="1">
      <alignment horizontal="center" vertical="center"/>
      <protection hidden="1"/>
    </xf>
    <xf numFmtId="0" fontId="19" fillId="0" borderId="32" xfId="0" applyFont="1" applyBorder="1" applyAlignment="1" applyProtection="1">
      <alignment horizontal="left" vertical="center"/>
      <protection hidden="1"/>
    </xf>
    <xf numFmtId="0" fontId="18" fillId="0" borderId="30" xfId="0" applyFont="1" applyBorder="1" applyAlignment="1" applyProtection="1">
      <alignment vertical="center"/>
      <protection hidden="1"/>
    </xf>
    <xf numFmtId="0" fontId="18" fillId="0" borderId="31" xfId="0" applyFont="1" applyBorder="1" applyAlignment="1" applyProtection="1">
      <alignment vertical="center"/>
      <protection hidden="1"/>
    </xf>
    <xf numFmtId="0" fontId="19" fillId="0" borderId="10" xfId="0" applyFont="1" applyBorder="1" applyAlignment="1" applyProtection="1">
      <alignment horizontal="center" vertical="center"/>
      <protection hidden="1"/>
    </xf>
    <xf numFmtId="0" fontId="19" fillId="3" borderId="27" xfId="0" applyFont="1" applyFill="1" applyBorder="1" applyAlignment="1" applyProtection="1">
      <alignment horizontal="center" vertical="center"/>
      <protection hidden="1"/>
    </xf>
    <xf numFmtId="0" fontId="19" fillId="3" borderId="1" xfId="0" applyFont="1" applyFill="1" applyBorder="1" applyAlignment="1" applyProtection="1">
      <alignment horizontal="center" vertical="center"/>
      <protection hidden="1"/>
    </xf>
    <xf numFmtId="0" fontId="19" fillId="3" borderId="2" xfId="0" applyFont="1" applyFill="1" applyBorder="1" applyAlignment="1" applyProtection="1">
      <alignment horizontal="center" vertical="center"/>
      <protection hidden="1"/>
    </xf>
    <xf numFmtId="171" fontId="19" fillId="2" borderId="41" xfId="0" applyNumberFormat="1" applyFont="1" applyFill="1" applyBorder="1" applyAlignment="1" applyProtection="1">
      <alignment vertical="center"/>
      <protection hidden="1"/>
    </xf>
    <xf numFmtId="171" fontId="19" fillId="2" borderId="34" xfId="0" applyNumberFormat="1" applyFont="1" applyFill="1" applyBorder="1" applyAlignment="1" applyProtection="1">
      <alignment vertical="center"/>
      <protection hidden="1"/>
    </xf>
    <xf numFmtId="0" fontId="19" fillId="0" borderId="9" xfId="0" applyFont="1" applyBorder="1" applyAlignment="1" applyProtection="1">
      <alignment horizontal="center" vertical="center"/>
      <protection hidden="1"/>
    </xf>
    <xf numFmtId="171" fontId="19" fillId="2" borderId="24" xfId="0" applyNumberFormat="1" applyFont="1" applyFill="1" applyBorder="1" applyAlignment="1" applyProtection="1">
      <alignment vertical="center"/>
      <protection hidden="1"/>
    </xf>
    <xf numFmtId="0" fontId="19" fillId="0" borderId="50" xfId="0" applyFont="1" applyBorder="1" applyAlignment="1" applyProtection="1">
      <alignment horizontal="center" vertical="center"/>
      <protection hidden="1"/>
    </xf>
    <xf numFmtId="0" fontId="19" fillId="2" borderId="1" xfId="0" applyFont="1" applyFill="1" applyBorder="1" applyAlignment="1" applyProtection="1">
      <alignment horizontal="center" vertical="center"/>
      <protection hidden="1"/>
    </xf>
    <xf numFmtId="0" fontId="19" fillId="2" borderId="2" xfId="0" applyFont="1" applyFill="1" applyBorder="1" applyAlignment="1" applyProtection="1">
      <alignment horizontal="center" vertical="center"/>
      <protection hidden="1"/>
    </xf>
    <xf numFmtId="0" fontId="19" fillId="0" borderId="51" xfId="0" applyFont="1" applyBorder="1" applyAlignment="1" applyProtection="1">
      <alignment vertical="center"/>
      <protection hidden="1"/>
    </xf>
    <xf numFmtId="171" fontId="19" fillId="0" borderId="0" xfId="0" applyNumberFormat="1" applyFont="1" applyAlignment="1" applyProtection="1">
      <alignment vertical="center"/>
      <protection hidden="1"/>
    </xf>
    <xf numFmtId="171" fontId="19" fillId="0" borderId="25" xfId="0" applyNumberFormat="1" applyFont="1" applyBorder="1" applyAlignment="1" applyProtection="1">
      <alignment vertical="center"/>
      <protection hidden="1"/>
    </xf>
    <xf numFmtId="0" fontId="19" fillId="0" borderId="18" xfId="0" applyFont="1" applyBorder="1" applyAlignment="1" applyProtection="1">
      <alignment horizontal="center" vertical="center"/>
      <protection hidden="1"/>
    </xf>
    <xf numFmtId="0" fontId="18" fillId="0" borderId="6" xfId="0" applyFont="1" applyBorder="1" applyAlignment="1" applyProtection="1">
      <alignment horizontal="fill" vertical="center"/>
      <protection hidden="1"/>
    </xf>
    <xf numFmtId="0" fontId="18" fillId="0" borderId="29" xfId="0" applyFont="1" applyBorder="1" applyAlignment="1" applyProtection="1">
      <alignment horizontal="fill" vertical="center"/>
      <protection hidden="1"/>
    </xf>
    <xf numFmtId="0" fontId="19" fillId="0" borderId="0" xfId="0" applyFont="1" applyAlignment="1" applyProtection="1">
      <alignment horizontal="center" vertical="center"/>
      <protection hidden="1"/>
    </xf>
    <xf numFmtId="0" fontId="19" fillId="0" borderId="25" xfId="0" applyFont="1" applyBorder="1" applyAlignment="1" applyProtection="1">
      <alignment horizontal="center" vertical="center"/>
      <protection hidden="1"/>
    </xf>
    <xf numFmtId="0" fontId="19" fillId="0" borderId="29" xfId="0" applyFont="1" applyBorder="1" applyAlignment="1" applyProtection="1">
      <alignment horizontal="left" vertical="center"/>
      <protection hidden="1"/>
    </xf>
    <xf numFmtId="3" fontId="19" fillId="0" borderId="0" xfId="0" applyNumberFormat="1" applyFont="1" applyAlignment="1" applyProtection="1">
      <alignment vertical="center"/>
      <protection hidden="1"/>
    </xf>
    <xf numFmtId="3" fontId="19" fillId="0" borderId="25" xfId="0" applyNumberFormat="1" applyFont="1" applyBorder="1" applyAlignment="1" applyProtection="1">
      <alignment vertical="center"/>
      <protection hidden="1"/>
    </xf>
    <xf numFmtId="169" fontId="18" fillId="2" borderId="1" xfId="9" applyNumberFormat="1" applyFont="1" applyFill="1" applyBorder="1" applyAlignment="1" applyProtection="1">
      <alignment horizontal="center" vertical="center"/>
      <protection hidden="1"/>
    </xf>
    <xf numFmtId="169" fontId="18" fillId="2" borderId="2" xfId="9" applyNumberFormat="1" applyFont="1" applyFill="1" applyBorder="1" applyAlignment="1" applyProtection="1">
      <alignment horizontal="center" vertical="center"/>
      <protection hidden="1"/>
    </xf>
    <xf numFmtId="169" fontId="19" fillId="2" borderId="1" xfId="9" applyNumberFormat="1" applyFont="1" applyFill="1" applyBorder="1" applyAlignment="1" applyProtection="1">
      <alignment horizontal="center" vertical="center"/>
      <protection hidden="1"/>
    </xf>
    <xf numFmtId="169" fontId="19" fillId="2" borderId="2" xfId="9" applyNumberFormat="1" applyFont="1" applyFill="1" applyBorder="1" applyAlignment="1" applyProtection="1">
      <alignment horizontal="center" vertical="center"/>
      <protection hidden="1"/>
    </xf>
    <xf numFmtId="0" fontId="18" fillId="0" borderId="18" xfId="0" applyFont="1" applyBorder="1" applyAlignment="1" applyProtection="1">
      <alignment horizontal="left" vertical="center"/>
      <protection hidden="1"/>
    </xf>
    <xf numFmtId="169" fontId="18" fillId="2" borderId="19" xfId="9" applyNumberFormat="1" applyFont="1" applyFill="1" applyBorder="1" applyAlignment="1" applyProtection="1">
      <alignment horizontal="center" vertical="center"/>
      <protection hidden="1"/>
    </xf>
    <xf numFmtId="169" fontId="18" fillId="2" borderId="20" xfId="9" applyNumberFormat="1" applyFont="1" applyFill="1" applyBorder="1" applyAlignment="1" applyProtection="1">
      <alignment horizontal="center" vertical="center"/>
      <protection hidden="1"/>
    </xf>
    <xf numFmtId="164" fontId="18" fillId="2" borderId="1" xfId="0" applyNumberFormat="1" applyFont="1" applyFill="1" applyBorder="1" applyAlignment="1" applyProtection="1">
      <alignment vertical="center"/>
      <protection hidden="1"/>
    </xf>
    <xf numFmtId="164" fontId="18" fillId="2" borderId="2" xfId="0" applyNumberFormat="1" applyFont="1" applyFill="1" applyBorder="1" applyAlignment="1" applyProtection="1">
      <alignment vertical="center"/>
      <protection hidden="1"/>
    </xf>
    <xf numFmtId="4" fontId="18" fillId="2" borderId="1" xfId="0" applyNumberFormat="1" applyFont="1" applyFill="1" applyBorder="1" applyAlignment="1" applyProtection="1">
      <alignment horizontal="center" vertical="center"/>
      <protection hidden="1"/>
    </xf>
    <xf numFmtId="4" fontId="18" fillId="2" borderId="2" xfId="0" applyNumberFormat="1" applyFont="1" applyFill="1" applyBorder="1" applyAlignment="1" applyProtection="1">
      <alignment horizontal="center" vertical="center"/>
      <protection hidden="1"/>
    </xf>
    <xf numFmtId="2" fontId="18" fillId="2" borderId="1" xfId="0" applyNumberFormat="1" applyFont="1" applyFill="1" applyBorder="1" applyAlignment="1" applyProtection="1">
      <alignment horizontal="center" vertical="center"/>
      <protection hidden="1"/>
    </xf>
    <xf numFmtId="2" fontId="18" fillId="2" borderId="2" xfId="0" applyNumberFormat="1" applyFont="1" applyFill="1" applyBorder="1" applyAlignment="1" applyProtection="1">
      <alignment horizontal="center" vertical="center"/>
      <protection hidden="1"/>
    </xf>
    <xf numFmtId="170" fontId="18" fillId="0" borderId="0" xfId="0" applyNumberFormat="1" applyFont="1" applyAlignment="1" applyProtection="1">
      <alignment horizontal="center" vertical="center"/>
      <protection hidden="1"/>
    </xf>
    <xf numFmtId="170" fontId="18" fillId="0" borderId="25" xfId="0" applyNumberFormat="1" applyFont="1" applyBorder="1" applyAlignment="1" applyProtection="1">
      <alignment horizontal="center" vertical="center"/>
      <protection hidden="1"/>
    </xf>
    <xf numFmtId="10" fontId="18" fillId="2" borderId="1" xfId="0" applyNumberFormat="1" applyFont="1" applyFill="1" applyBorder="1" applyAlignment="1" applyProtection="1">
      <alignment horizontal="center" vertical="center"/>
      <protection hidden="1"/>
    </xf>
    <xf numFmtId="10" fontId="18" fillId="2" borderId="2" xfId="0" applyNumberFormat="1" applyFont="1" applyFill="1" applyBorder="1" applyAlignment="1" applyProtection="1">
      <alignment horizontal="center" vertical="center"/>
      <protection hidden="1"/>
    </xf>
    <xf numFmtId="10" fontId="18" fillId="2" borderId="2" xfId="9" applyNumberFormat="1" applyFont="1" applyFill="1" applyBorder="1" applyAlignment="1" applyProtection="1">
      <alignment horizontal="center" vertical="center"/>
      <protection hidden="1"/>
    </xf>
    <xf numFmtId="2" fontId="18" fillId="0" borderId="0" xfId="0" applyNumberFormat="1" applyFont="1" applyAlignment="1" applyProtection="1">
      <alignment vertical="center"/>
      <protection hidden="1"/>
    </xf>
    <xf numFmtId="177" fontId="19" fillId="4" borderId="28" xfId="3" applyNumberFormat="1" applyFont="1" applyFill="1" applyBorder="1" applyAlignment="1" applyProtection="1">
      <alignment horizontal="left" vertical="center"/>
      <protection hidden="1"/>
    </xf>
    <xf numFmtId="177" fontId="18" fillId="4" borderId="28" xfId="3" applyNumberFormat="1" applyFont="1" applyFill="1" applyBorder="1" applyAlignment="1" applyProtection="1">
      <alignment horizontal="left" vertical="center"/>
      <protection hidden="1"/>
    </xf>
    <xf numFmtId="177" fontId="19" fillId="0" borderId="28" xfId="3" applyNumberFormat="1" applyFont="1" applyBorder="1" applyAlignment="1" applyProtection="1">
      <alignment vertical="center"/>
      <protection hidden="1"/>
    </xf>
    <xf numFmtId="177" fontId="31" fillId="4" borderId="28" xfId="3" applyNumberFormat="1" applyFont="1" applyFill="1" applyBorder="1" applyAlignment="1" applyProtection="1">
      <alignment horizontal="left" vertical="center"/>
      <protection hidden="1"/>
    </xf>
    <xf numFmtId="177" fontId="31" fillId="4" borderId="28" xfId="3" applyNumberFormat="1" applyFont="1" applyFill="1" applyBorder="1" applyAlignment="1" applyProtection="1">
      <alignment vertical="center"/>
      <protection hidden="1"/>
    </xf>
    <xf numFmtId="177" fontId="31" fillId="4" borderId="28" xfId="0" applyNumberFormat="1" applyFont="1" applyFill="1" applyBorder="1" applyAlignment="1" applyProtection="1">
      <alignment vertical="center"/>
      <protection hidden="1"/>
    </xf>
    <xf numFmtId="0" fontId="18" fillId="2" borderId="2" xfId="0" applyFont="1" applyFill="1" applyBorder="1" applyAlignment="1" applyProtection="1">
      <alignment vertical="center"/>
      <protection hidden="1"/>
    </xf>
    <xf numFmtId="177" fontId="18" fillId="0" borderId="52" xfId="3" applyNumberFormat="1" applyFont="1" applyBorder="1" applyAlignment="1" applyProtection="1">
      <alignment vertical="center"/>
      <protection hidden="1"/>
    </xf>
    <xf numFmtId="171" fontId="18" fillId="0" borderId="53" xfId="3" applyNumberFormat="1" applyFont="1" applyBorder="1" applyAlignment="1" applyProtection="1">
      <alignment vertical="center"/>
      <protection hidden="1"/>
    </xf>
    <xf numFmtId="0" fontId="18" fillId="0" borderId="54" xfId="0" applyFont="1" applyBorder="1" applyAlignment="1" applyProtection="1">
      <alignment vertical="center"/>
      <protection hidden="1"/>
    </xf>
    <xf numFmtId="177" fontId="19" fillId="0" borderId="55" xfId="3" applyNumberFormat="1" applyFont="1" applyBorder="1" applyAlignment="1" applyProtection="1">
      <alignment vertical="center"/>
      <protection hidden="1"/>
    </xf>
    <xf numFmtId="171" fontId="19" fillId="2" borderId="48" xfId="3" applyNumberFormat="1" applyFont="1" applyFill="1" applyBorder="1" applyAlignment="1" applyProtection="1">
      <alignment vertical="center"/>
      <protection hidden="1"/>
    </xf>
    <xf numFmtId="171" fontId="19" fillId="2" borderId="49" xfId="3" applyNumberFormat="1" applyFont="1" applyFill="1" applyBorder="1" applyAlignment="1" applyProtection="1">
      <alignment vertical="center"/>
      <protection hidden="1"/>
    </xf>
    <xf numFmtId="0" fontId="23" fillId="0" borderId="0" xfId="0" applyFont="1" applyAlignment="1" applyProtection="1">
      <alignment vertical="center"/>
      <protection hidden="1"/>
    </xf>
    <xf numFmtId="0" fontId="34" fillId="0" borderId="9" xfId="6" applyFont="1" applyBorder="1" applyAlignment="1" applyProtection="1">
      <alignment horizontal="right" vertical="center"/>
      <protection hidden="1"/>
    </xf>
    <xf numFmtId="171" fontId="18" fillId="4" borderId="15" xfId="0" applyNumberFormat="1" applyFont="1" applyFill="1" applyBorder="1" applyAlignment="1" applyProtection="1">
      <alignment vertical="center"/>
      <protection locked="0"/>
    </xf>
    <xf numFmtId="171" fontId="18" fillId="4" borderId="2" xfId="0" applyNumberFormat="1" applyFont="1" applyFill="1" applyBorder="1" applyAlignment="1" applyProtection="1">
      <alignment vertical="center"/>
      <protection locked="0"/>
    </xf>
    <xf numFmtId="171" fontId="18" fillId="4" borderId="33" xfId="0" applyNumberFormat="1" applyFont="1" applyFill="1" applyBorder="1" applyAlignment="1" applyProtection="1">
      <alignment vertical="center"/>
      <protection locked="0"/>
    </xf>
    <xf numFmtId="171" fontId="18" fillId="0" borderId="15" xfId="0" applyNumberFormat="1" applyFont="1" applyBorder="1" applyAlignment="1" applyProtection="1">
      <alignment vertical="center"/>
      <protection locked="0"/>
    </xf>
    <xf numFmtId="171" fontId="18" fillId="0" borderId="21" xfId="0" applyNumberFormat="1" applyFont="1" applyBorder="1" applyAlignment="1" applyProtection="1">
      <alignment vertical="center"/>
      <protection locked="0"/>
    </xf>
    <xf numFmtId="171" fontId="18" fillId="0" borderId="33" xfId="0" applyNumberFormat="1" applyFont="1" applyBorder="1" applyAlignment="1" applyProtection="1">
      <alignment vertical="center"/>
      <protection locked="0"/>
    </xf>
    <xf numFmtId="171" fontId="18" fillId="0" borderId="3" xfId="0" applyNumberFormat="1" applyFont="1" applyBorder="1" applyAlignment="1" applyProtection="1">
      <alignment vertical="center"/>
      <protection locked="0"/>
    </xf>
    <xf numFmtId="169" fontId="23" fillId="0" borderId="1" xfId="0" applyNumberFormat="1" applyFont="1" applyBorder="1" applyAlignment="1" applyProtection="1">
      <alignment horizontal="right" vertical="center"/>
      <protection locked="0"/>
    </xf>
    <xf numFmtId="169" fontId="23" fillId="0" borderId="2" xfId="0" applyNumberFormat="1" applyFont="1" applyBorder="1" applyAlignment="1" applyProtection="1">
      <alignment horizontal="right" vertical="center"/>
      <protection locked="0"/>
    </xf>
    <xf numFmtId="171" fontId="18" fillId="4" borderId="1" xfId="0" applyNumberFormat="1" applyFont="1" applyFill="1" applyBorder="1" applyAlignment="1" applyProtection="1">
      <alignment vertical="center"/>
      <protection locked="0"/>
    </xf>
    <xf numFmtId="171" fontId="18" fillId="0" borderId="19" xfId="0" applyNumberFormat="1" applyFont="1" applyBorder="1" applyAlignment="1" applyProtection="1">
      <alignment vertical="center"/>
      <protection locked="0"/>
    </xf>
    <xf numFmtId="171" fontId="18" fillId="0" borderId="20" xfId="0" applyNumberFormat="1" applyFont="1" applyBorder="1" applyAlignment="1" applyProtection="1">
      <alignment vertical="center"/>
      <protection locked="0"/>
    </xf>
    <xf numFmtId="171" fontId="19" fillId="0" borderId="40" xfId="0" applyNumberFormat="1" applyFont="1" applyBorder="1" applyAlignment="1" applyProtection="1">
      <alignment vertical="center"/>
      <protection locked="0"/>
    </xf>
    <xf numFmtId="171" fontId="18" fillId="0" borderId="1" xfId="0" applyNumberFormat="1" applyFont="1" applyBorder="1" applyAlignment="1" applyProtection="1">
      <alignment horizontal="right" vertical="center"/>
      <protection locked="0"/>
    </xf>
    <xf numFmtId="1" fontId="18" fillId="0" borderId="1" xfId="0" applyNumberFormat="1" applyFont="1" applyBorder="1" applyAlignment="1" applyProtection="1">
      <alignment horizontal="center" vertical="center"/>
      <protection locked="0"/>
    </xf>
    <xf numFmtId="1" fontId="18" fillId="0" borderId="5" xfId="0" applyNumberFormat="1" applyFont="1" applyBorder="1" applyAlignment="1" applyProtection="1">
      <alignment horizontal="center" vertical="center"/>
      <protection locked="0"/>
    </xf>
    <xf numFmtId="1" fontId="18" fillId="0" borderId="2" xfId="0" applyNumberFormat="1" applyFont="1" applyBorder="1" applyAlignment="1" applyProtection="1">
      <alignment horizontal="center" vertical="center"/>
      <protection locked="0"/>
    </xf>
    <xf numFmtId="1" fontId="18" fillId="0" borderId="4" xfId="0" applyNumberFormat="1" applyFont="1" applyBorder="1" applyAlignment="1" applyProtection="1">
      <alignment horizontal="center" vertical="center"/>
      <protection locked="0"/>
    </xf>
    <xf numFmtId="9" fontId="18" fillId="4" borderId="1" xfId="0" applyNumberFormat="1" applyFont="1" applyFill="1" applyBorder="1" applyAlignment="1" applyProtection="1">
      <alignment horizontal="center" vertical="center"/>
      <protection locked="0"/>
    </xf>
    <xf numFmtId="9" fontId="18" fillId="4" borderId="5" xfId="0" applyNumberFormat="1" applyFont="1" applyFill="1" applyBorder="1" applyAlignment="1" applyProtection="1">
      <alignment horizontal="center" vertical="center"/>
      <protection locked="0"/>
    </xf>
    <xf numFmtId="9" fontId="18" fillId="4" borderId="2" xfId="0" applyNumberFormat="1" applyFont="1" applyFill="1" applyBorder="1" applyAlignment="1" applyProtection="1">
      <alignment horizontal="center" vertical="center"/>
      <protection locked="0"/>
    </xf>
    <xf numFmtId="9" fontId="18" fillId="4" borderId="3" xfId="0" applyNumberFormat="1" applyFont="1" applyFill="1" applyBorder="1" applyAlignment="1" applyProtection="1">
      <alignment horizontal="center" vertical="center"/>
      <protection locked="0"/>
    </xf>
    <xf numFmtId="0" fontId="18" fillId="0" borderId="9" xfId="0" applyFont="1" applyBorder="1" applyAlignment="1" applyProtection="1">
      <alignment vertical="center"/>
      <protection locked="0"/>
    </xf>
    <xf numFmtId="9" fontId="18" fillId="0" borderId="1" xfId="0" applyNumberFormat="1" applyFont="1" applyBorder="1" applyAlignment="1" applyProtection="1">
      <alignment horizontal="center" vertical="center"/>
      <protection locked="0"/>
    </xf>
    <xf numFmtId="171" fontId="18" fillId="4" borderId="21" xfId="0" applyNumberFormat="1" applyFont="1" applyFill="1" applyBorder="1" applyAlignment="1" applyProtection="1">
      <alignment horizontal="right" vertical="center"/>
      <protection locked="0"/>
    </xf>
    <xf numFmtId="171" fontId="18" fillId="4" borderId="33" xfId="0" applyNumberFormat="1" applyFont="1" applyFill="1" applyBorder="1" applyAlignment="1" applyProtection="1">
      <alignment horizontal="right" vertical="center"/>
      <protection locked="0"/>
    </xf>
    <xf numFmtId="171" fontId="18" fillId="7" borderId="27" xfId="0" applyNumberFormat="1" applyFont="1" applyFill="1" applyBorder="1" applyAlignment="1" applyProtection="1">
      <alignment vertical="center"/>
      <protection hidden="1"/>
    </xf>
    <xf numFmtId="164" fontId="23" fillId="0" borderId="0" xfId="10" applyNumberFormat="1" applyFont="1" applyBorder="1" applyAlignment="1" applyProtection="1">
      <alignment horizontal="center" vertical="center"/>
    </xf>
    <xf numFmtId="164" fontId="23" fillId="0" borderId="0" xfId="8" applyNumberFormat="1" applyFont="1" applyAlignment="1" applyProtection="1">
      <alignment horizontal="center" vertical="center"/>
      <protection hidden="1"/>
    </xf>
    <xf numFmtId="164" fontId="23" fillId="7" borderId="3" xfId="0" applyNumberFormat="1" applyFont="1" applyFill="1" applyBorder="1" applyAlignment="1">
      <alignment horizontal="center" vertical="center"/>
    </xf>
    <xf numFmtId="164" fontId="18" fillId="2" borderId="1" xfId="0" applyNumberFormat="1" applyFont="1" applyFill="1" applyBorder="1" applyAlignment="1" applyProtection="1">
      <alignment horizontal="right" vertical="center"/>
      <protection hidden="1"/>
    </xf>
    <xf numFmtId="164" fontId="18" fillId="2" borderId="2" xfId="0" applyNumberFormat="1" applyFont="1" applyFill="1" applyBorder="1" applyAlignment="1" applyProtection="1">
      <alignment horizontal="right" vertical="center"/>
      <protection hidden="1"/>
    </xf>
    <xf numFmtId="164" fontId="18" fillId="2" borderId="19" xfId="0" applyNumberFormat="1" applyFont="1" applyFill="1" applyBorder="1" applyAlignment="1" applyProtection="1">
      <alignment vertical="center"/>
      <protection hidden="1"/>
    </xf>
    <xf numFmtId="164" fontId="18" fillId="2" borderId="20" xfId="0" applyNumberFormat="1" applyFont="1" applyFill="1" applyBorder="1" applyAlignment="1" applyProtection="1">
      <alignment vertical="center"/>
      <protection hidden="1"/>
    </xf>
    <xf numFmtId="164" fontId="23" fillId="7" borderId="2" xfId="0" applyNumberFormat="1" applyFont="1" applyFill="1" applyBorder="1" applyAlignment="1">
      <alignment horizontal="center" vertical="center"/>
    </xf>
    <xf numFmtId="0" fontId="25" fillId="0" borderId="9" xfId="6" applyFont="1" applyBorder="1" applyAlignment="1" applyProtection="1">
      <alignment horizontal="left" vertical="center" wrapText="1"/>
      <protection locked="0" hidden="1"/>
    </xf>
    <xf numFmtId="0" fontId="25" fillId="0" borderId="9" xfId="6" applyFont="1" applyBorder="1" applyAlignment="1" applyProtection="1">
      <alignment horizontal="left" vertical="center"/>
      <protection locked="0" hidden="1"/>
    </xf>
    <xf numFmtId="1" fontId="19" fillId="0" borderId="0" xfId="0" applyNumberFormat="1" applyFont="1" applyAlignment="1" applyProtection="1">
      <alignment horizontal="center" vertical="center"/>
      <protection hidden="1"/>
    </xf>
    <xf numFmtId="0" fontId="13" fillId="0" borderId="9" xfId="0" applyFont="1" applyBorder="1" applyProtection="1">
      <protection hidden="1"/>
    </xf>
    <xf numFmtId="0" fontId="13" fillId="0" borderId="9" xfId="0" applyFont="1" applyBorder="1" applyAlignment="1" applyProtection="1">
      <alignment horizontal="left" vertical="center" wrapText="1"/>
      <protection hidden="1"/>
    </xf>
    <xf numFmtId="174" fontId="19" fillId="0" borderId="6" xfId="5" applyNumberFormat="1" applyFont="1" applyBorder="1" applyAlignment="1" applyProtection="1">
      <alignment horizontal="center" vertical="center"/>
      <protection hidden="1"/>
    </xf>
    <xf numFmtId="175" fontId="19" fillId="3" borderId="7" xfId="5" applyNumberFormat="1" applyFont="1" applyFill="1" applyBorder="1" applyAlignment="1" applyProtection="1">
      <alignment horizontal="center" vertical="center"/>
      <protection hidden="1"/>
    </xf>
    <xf numFmtId="175" fontId="22" fillId="3" borderId="7" xfId="5" applyNumberFormat="1" applyFont="1" applyFill="1" applyBorder="1" applyAlignment="1" applyProtection="1">
      <alignment horizontal="center" vertical="center"/>
      <protection hidden="1"/>
    </xf>
    <xf numFmtId="175" fontId="22" fillId="3" borderId="8" xfId="5" applyNumberFormat="1" applyFont="1" applyFill="1" applyBorder="1" applyAlignment="1" applyProtection="1">
      <alignment horizontal="center" vertical="center"/>
      <protection hidden="1"/>
    </xf>
    <xf numFmtId="0" fontId="18" fillId="0" borderId="0" xfId="8" applyFont="1" applyAlignment="1" applyProtection="1">
      <alignment vertical="center"/>
      <protection hidden="1"/>
    </xf>
    <xf numFmtId="174" fontId="19" fillId="4" borderId="9" xfId="5" applyNumberFormat="1" applyFont="1" applyFill="1" applyBorder="1" applyAlignment="1" applyProtection="1">
      <alignment horizontal="left" vertical="center"/>
      <protection hidden="1"/>
    </xf>
    <xf numFmtId="174" fontId="18" fillId="0" borderId="3" xfId="5" applyNumberFormat="1" applyFont="1" applyBorder="1" applyAlignment="1" applyProtection="1">
      <alignment vertical="center"/>
      <protection hidden="1"/>
    </xf>
    <xf numFmtId="10" fontId="22" fillId="0" borderId="4" xfId="9" applyNumberFormat="1" applyFont="1" applyFill="1" applyBorder="1" applyAlignment="1" applyProtection="1">
      <alignment horizontal="center" vertical="center"/>
      <protection hidden="1"/>
    </xf>
    <xf numFmtId="174" fontId="18" fillId="0" borderId="4" xfId="5" applyNumberFormat="1" applyFont="1" applyBorder="1" applyAlignment="1" applyProtection="1">
      <alignment vertical="center"/>
      <protection hidden="1"/>
    </xf>
    <xf numFmtId="10" fontId="22" fillId="0" borderId="5" xfId="9" applyNumberFormat="1" applyFont="1" applyFill="1" applyBorder="1" applyAlignment="1" applyProtection="1">
      <alignment vertical="center"/>
      <protection hidden="1"/>
    </xf>
    <xf numFmtId="0" fontId="19" fillId="0" borderId="9" xfId="4" applyFont="1" applyBorder="1" applyAlignment="1" applyProtection="1">
      <alignment horizontal="left" vertical="center"/>
      <protection hidden="1"/>
    </xf>
    <xf numFmtId="3" fontId="18" fillId="0" borderId="3" xfId="5" applyNumberFormat="1" applyFont="1" applyBorder="1" applyAlignment="1" applyProtection="1">
      <alignment horizontal="right" vertical="center"/>
      <protection hidden="1"/>
    </xf>
    <xf numFmtId="3" fontId="18" fillId="0" borderId="4" xfId="5" applyNumberFormat="1" applyFont="1" applyBorder="1" applyAlignment="1" applyProtection="1">
      <alignment horizontal="right" vertical="center"/>
      <protection hidden="1"/>
    </xf>
    <xf numFmtId="0" fontId="18" fillId="0" borderId="9" xfId="4" applyFont="1" applyBorder="1" applyAlignment="1" applyProtection="1">
      <alignment vertical="center"/>
      <protection hidden="1"/>
    </xf>
    <xf numFmtId="171" fontId="18" fillId="2" borderId="21" xfId="5" applyNumberFormat="1" applyFont="1" applyFill="1" applyBorder="1" applyAlignment="1" applyProtection="1">
      <alignment vertical="center"/>
      <protection hidden="1"/>
    </xf>
    <xf numFmtId="10" fontId="22" fillId="0" borderId="0" xfId="9" applyNumberFormat="1" applyFont="1" applyFill="1" applyBorder="1" applyAlignment="1" applyProtection="1">
      <alignment horizontal="center" vertical="center"/>
      <protection hidden="1"/>
    </xf>
    <xf numFmtId="10" fontId="22" fillId="0" borderId="25" xfId="9" applyNumberFormat="1" applyFont="1" applyFill="1" applyBorder="1" applyAlignment="1" applyProtection="1">
      <alignment horizontal="center" vertical="center"/>
      <protection hidden="1"/>
    </xf>
    <xf numFmtId="171" fontId="18" fillId="2" borderId="1" xfId="5" applyNumberFormat="1" applyFont="1" applyFill="1" applyBorder="1" applyAlignment="1" applyProtection="1">
      <alignment vertical="center"/>
      <protection hidden="1"/>
    </xf>
    <xf numFmtId="171" fontId="18" fillId="0" borderId="1" xfId="5" applyNumberFormat="1" applyFont="1" applyBorder="1" applyAlignment="1" applyProtection="1">
      <alignment vertical="center"/>
      <protection locked="0" hidden="1"/>
    </xf>
    <xf numFmtId="10" fontId="22" fillId="0" borderId="0" xfId="9" applyNumberFormat="1" applyFont="1" applyFill="1" applyBorder="1" applyAlignment="1" applyProtection="1">
      <alignment horizontal="center" vertical="center"/>
      <protection locked="0" hidden="1"/>
    </xf>
    <xf numFmtId="0" fontId="19" fillId="0" borderId="9" xfId="4" applyFont="1" applyBorder="1" applyAlignment="1" applyProtection="1">
      <alignment vertical="center"/>
      <protection hidden="1"/>
    </xf>
    <xf numFmtId="171" fontId="19" fillId="2" borderId="22" xfId="5" applyNumberFormat="1" applyFont="1" applyFill="1" applyBorder="1" applyAlignment="1" applyProtection="1">
      <alignment vertical="center"/>
      <protection hidden="1"/>
    </xf>
    <xf numFmtId="10" fontId="35" fillId="2" borderId="22" xfId="9" applyNumberFormat="1" applyFont="1" applyFill="1" applyBorder="1" applyAlignment="1" applyProtection="1">
      <alignment horizontal="center" vertical="center"/>
      <protection hidden="1"/>
    </xf>
    <xf numFmtId="10" fontId="35" fillId="2" borderId="12" xfId="9" applyNumberFormat="1" applyFont="1" applyFill="1" applyBorder="1" applyAlignment="1" applyProtection="1">
      <alignment horizontal="center" vertical="center"/>
      <protection hidden="1"/>
    </xf>
    <xf numFmtId="10" fontId="35" fillId="2" borderId="2" xfId="9" applyNumberFormat="1" applyFont="1" applyFill="1" applyBorder="1" applyAlignment="1" applyProtection="1">
      <alignment horizontal="center" vertical="center"/>
      <protection hidden="1"/>
    </xf>
    <xf numFmtId="171" fontId="18" fillId="0" borderId="3" xfId="5" applyNumberFormat="1" applyFont="1" applyBorder="1" applyAlignment="1" applyProtection="1">
      <alignment vertical="center"/>
      <protection hidden="1"/>
    </xf>
    <xf numFmtId="167" fontId="36" fillId="0" borderId="4" xfId="4" applyNumberFormat="1" applyFont="1" applyBorder="1" applyAlignment="1" applyProtection="1">
      <alignment horizontal="center" vertical="center"/>
      <protection hidden="1"/>
    </xf>
    <xf numFmtId="171" fontId="18" fillId="0" borderId="4" xfId="5" applyNumberFormat="1" applyFont="1" applyBorder="1" applyAlignment="1" applyProtection="1">
      <alignment vertical="center"/>
      <protection hidden="1"/>
    </xf>
    <xf numFmtId="167" fontId="36" fillId="0" borderId="5" xfId="4" applyNumberFormat="1" applyFont="1" applyBorder="1" applyAlignment="1" applyProtection="1">
      <alignment horizontal="center" vertical="center"/>
      <protection hidden="1"/>
    </xf>
    <xf numFmtId="0" fontId="37" fillId="0" borderId="4" xfId="4" applyFont="1" applyBorder="1" applyAlignment="1" applyProtection="1">
      <alignment horizontal="center" vertical="center"/>
      <protection hidden="1"/>
    </xf>
    <xf numFmtId="0" fontId="37" fillId="0" borderId="5" xfId="4" applyFont="1" applyBorder="1" applyAlignment="1" applyProtection="1">
      <alignment horizontal="center" vertical="center"/>
      <protection hidden="1"/>
    </xf>
    <xf numFmtId="171" fontId="19" fillId="2" borderId="1" xfId="5" applyNumberFormat="1" applyFont="1" applyFill="1" applyBorder="1" applyAlignment="1" applyProtection="1">
      <alignment vertical="center"/>
      <protection hidden="1"/>
    </xf>
    <xf numFmtId="10" fontId="35" fillId="2" borderId="1" xfId="9" applyNumberFormat="1" applyFont="1" applyFill="1" applyBorder="1" applyAlignment="1" applyProtection="1">
      <alignment horizontal="center" vertical="center"/>
      <protection hidden="1"/>
    </xf>
    <xf numFmtId="10" fontId="35" fillId="2" borderId="3" xfId="9" applyNumberFormat="1" applyFont="1" applyFill="1" applyBorder="1" applyAlignment="1" applyProtection="1">
      <alignment horizontal="center" vertical="center"/>
      <protection hidden="1"/>
    </xf>
    <xf numFmtId="0" fontId="38" fillId="0" borderId="9" xfId="4" applyFont="1" applyBorder="1" applyAlignment="1" applyProtection="1">
      <alignment vertical="center"/>
      <protection hidden="1"/>
    </xf>
    <xf numFmtId="0" fontId="36" fillId="0" borderId="4" xfId="4" applyFont="1" applyBorder="1" applyAlignment="1" applyProtection="1">
      <alignment horizontal="center" vertical="center"/>
      <protection hidden="1"/>
    </xf>
    <xf numFmtId="0" fontId="36" fillId="0" borderId="5" xfId="4" applyFont="1" applyBorder="1" applyAlignment="1" applyProtection="1">
      <alignment horizontal="center" vertical="center"/>
      <protection hidden="1"/>
    </xf>
    <xf numFmtId="10" fontId="35" fillId="2" borderId="4" xfId="9" applyNumberFormat="1" applyFont="1" applyFill="1" applyBorder="1" applyAlignment="1" applyProtection="1">
      <alignment horizontal="center" vertical="center"/>
      <protection hidden="1"/>
    </xf>
    <xf numFmtId="10" fontId="35" fillId="2" borderId="5" xfId="9" applyNumberFormat="1" applyFont="1" applyFill="1" applyBorder="1" applyAlignment="1" applyProtection="1">
      <alignment horizontal="center" vertical="center"/>
      <protection hidden="1"/>
    </xf>
    <xf numFmtId="0" fontId="38" fillId="0" borderId="26" xfId="4" applyFont="1" applyBorder="1" applyAlignment="1" applyProtection="1">
      <alignment vertical="center"/>
      <protection hidden="1"/>
    </xf>
    <xf numFmtId="176" fontId="36" fillId="0" borderId="4" xfId="4" applyNumberFormat="1" applyFont="1" applyBorder="1" applyAlignment="1" applyProtection="1">
      <alignment horizontal="center" vertical="center"/>
      <protection hidden="1"/>
    </xf>
    <xf numFmtId="176" fontId="36" fillId="0" borderId="5" xfId="4" applyNumberFormat="1" applyFont="1" applyBorder="1" applyAlignment="1" applyProtection="1">
      <alignment horizontal="center" vertical="center"/>
      <protection hidden="1"/>
    </xf>
    <xf numFmtId="0" fontId="19" fillId="0" borderId="9" xfId="4" applyFont="1" applyBorder="1" applyAlignment="1" applyProtection="1">
      <alignment horizontal="center" vertical="center"/>
      <protection hidden="1"/>
    </xf>
    <xf numFmtId="9" fontId="35" fillId="2" borderId="1" xfId="9" applyFont="1" applyFill="1" applyBorder="1" applyAlignment="1" applyProtection="1">
      <alignment horizontal="center" vertical="center"/>
      <protection hidden="1"/>
    </xf>
    <xf numFmtId="9" fontId="35" fillId="2" borderId="2" xfId="9" applyFont="1" applyFill="1" applyBorder="1" applyAlignment="1" applyProtection="1">
      <alignment horizontal="center" vertical="center"/>
      <protection hidden="1"/>
    </xf>
    <xf numFmtId="0" fontId="38" fillId="0" borderId="29" xfId="4" applyFont="1" applyBorder="1" applyAlignment="1" applyProtection="1">
      <alignment vertical="center"/>
      <protection hidden="1"/>
    </xf>
    <xf numFmtId="174" fontId="18" fillId="0" borderId="0" xfId="5" applyNumberFormat="1" applyFont="1" applyAlignment="1" applyProtection="1">
      <alignment vertical="center"/>
      <protection hidden="1"/>
    </xf>
    <xf numFmtId="0" fontId="36" fillId="0" borderId="0" xfId="4" applyFont="1" applyAlignment="1" applyProtection="1">
      <alignment vertical="center"/>
      <protection hidden="1"/>
    </xf>
    <xf numFmtId="0" fontId="36" fillId="0" borderId="25" xfId="4" applyFont="1" applyBorder="1" applyAlignment="1" applyProtection="1">
      <alignment vertical="center"/>
      <protection hidden="1"/>
    </xf>
    <xf numFmtId="10" fontId="22" fillId="0" borderId="0" xfId="9" applyNumberFormat="1" applyFont="1" applyBorder="1" applyAlignment="1" applyProtection="1">
      <alignment horizontal="center" vertical="center"/>
      <protection hidden="1"/>
    </xf>
    <xf numFmtId="10" fontId="22" fillId="0" borderId="25" xfId="9" applyNumberFormat="1" applyFont="1" applyBorder="1" applyAlignment="1" applyProtection="1">
      <alignment horizontal="center" vertical="center"/>
      <protection hidden="1"/>
    </xf>
    <xf numFmtId="171" fontId="18" fillId="8" borderId="1" xfId="5" applyNumberFormat="1" applyFont="1" applyFill="1" applyBorder="1" applyAlignment="1" applyProtection="1">
      <alignment vertical="center"/>
      <protection locked="0" hidden="1"/>
    </xf>
    <xf numFmtId="10" fontId="22" fillId="0" borderId="0" xfId="9" applyNumberFormat="1" applyFont="1" applyBorder="1" applyAlignment="1" applyProtection="1">
      <alignment horizontal="center" vertical="center"/>
      <protection locked="0" hidden="1"/>
    </xf>
    <xf numFmtId="10" fontId="22" fillId="0" borderId="5" xfId="9" applyNumberFormat="1" applyFont="1" applyFill="1" applyBorder="1" applyAlignment="1" applyProtection="1">
      <alignment horizontal="center" vertical="center"/>
      <protection hidden="1"/>
    </xf>
    <xf numFmtId="0" fontId="19" fillId="0" borderId="18" xfId="4" applyFont="1" applyBorder="1" applyAlignment="1" applyProtection="1">
      <alignment horizontal="center" vertical="center"/>
      <protection hidden="1"/>
    </xf>
    <xf numFmtId="171" fontId="19" fillId="2" borderId="19" xfId="5" applyNumberFormat="1" applyFont="1" applyFill="1" applyBorder="1" applyAlignment="1" applyProtection="1">
      <alignment vertical="center"/>
      <protection hidden="1"/>
    </xf>
    <xf numFmtId="9" fontId="35" fillId="2" borderId="19" xfId="9" applyFont="1" applyFill="1" applyBorder="1" applyAlignment="1" applyProtection="1">
      <alignment horizontal="center" vertical="center"/>
      <protection hidden="1"/>
    </xf>
    <xf numFmtId="9" fontId="35" fillId="2" borderId="20" xfId="9" applyFont="1" applyFill="1" applyBorder="1" applyAlignment="1" applyProtection="1">
      <alignment horizontal="center" vertical="center"/>
      <protection hidden="1"/>
    </xf>
    <xf numFmtId="0" fontId="38" fillId="0" borderId="0" xfId="4" applyFont="1" applyAlignment="1" applyProtection="1">
      <alignment vertical="center"/>
      <protection hidden="1"/>
    </xf>
    <xf numFmtId="0" fontId="23" fillId="0" borderId="0" xfId="4" applyFont="1" applyAlignment="1" applyProtection="1">
      <alignment horizontal="right" vertical="center"/>
      <protection hidden="1"/>
    </xf>
    <xf numFmtId="164" fontId="23" fillId="0" borderId="0" xfId="10" applyNumberFormat="1" applyFont="1" applyBorder="1" applyAlignment="1" applyProtection="1">
      <alignment horizontal="center" vertical="center"/>
      <protection hidden="1"/>
    </xf>
    <xf numFmtId="176" fontId="21" fillId="0" borderId="0" xfId="8" applyNumberFormat="1" applyFont="1" applyAlignment="1" applyProtection="1">
      <alignment vertical="center"/>
      <protection hidden="1"/>
    </xf>
    <xf numFmtId="10" fontId="22" fillId="5" borderId="7" xfId="5" applyNumberFormat="1" applyFont="1" applyFill="1" applyBorder="1" applyAlignment="1" applyProtection="1">
      <alignment horizontal="center" vertical="center"/>
      <protection hidden="1"/>
    </xf>
    <xf numFmtId="175" fontId="22" fillId="5" borderId="7" xfId="5" applyNumberFormat="1" applyFont="1" applyFill="1" applyBorder="1" applyAlignment="1" applyProtection="1">
      <alignment horizontal="center" vertical="center"/>
      <protection hidden="1"/>
    </xf>
    <xf numFmtId="175" fontId="22" fillId="5" borderId="8" xfId="5" applyNumberFormat="1" applyFont="1" applyFill="1" applyBorder="1" applyAlignment="1" applyProtection="1">
      <alignment horizontal="center" vertical="center"/>
      <protection hidden="1"/>
    </xf>
    <xf numFmtId="0" fontId="18" fillId="0" borderId="10" xfId="4" applyFont="1" applyBorder="1" applyAlignment="1" applyProtection="1">
      <alignment vertical="center"/>
      <protection hidden="1"/>
    </xf>
    <xf numFmtId="10" fontId="22" fillId="0" borderId="4" xfId="4" applyNumberFormat="1" applyFont="1" applyBorder="1" applyAlignment="1" applyProtection="1">
      <alignment horizontal="center" vertical="center"/>
      <protection hidden="1"/>
    </xf>
    <xf numFmtId="0" fontId="22" fillId="0" borderId="4" xfId="4" applyFont="1" applyBorder="1" applyAlignment="1" applyProtection="1">
      <alignment vertical="center"/>
      <protection hidden="1"/>
    </xf>
    <xf numFmtId="0" fontId="22" fillId="0" borderId="5" xfId="4" applyFont="1" applyBorder="1" applyAlignment="1" applyProtection="1">
      <alignment vertical="center"/>
      <protection hidden="1"/>
    </xf>
    <xf numFmtId="0" fontId="18" fillId="0" borderId="26" xfId="4" applyFont="1" applyBorder="1" applyAlignment="1" applyProtection="1">
      <alignment vertical="center"/>
      <protection hidden="1"/>
    </xf>
    <xf numFmtId="171" fontId="18" fillId="4" borderId="3" xfId="5" applyNumberFormat="1" applyFont="1" applyFill="1" applyBorder="1" applyAlignment="1" applyProtection="1">
      <alignment vertical="center"/>
      <protection hidden="1"/>
    </xf>
    <xf numFmtId="10" fontId="22" fillId="0" borderId="4" xfId="9" applyNumberFormat="1" applyFont="1" applyBorder="1" applyAlignment="1" applyProtection="1">
      <alignment horizontal="center" vertical="center"/>
      <protection hidden="1"/>
    </xf>
    <xf numFmtId="171" fontId="18" fillId="4" borderId="4" xfId="5" applyNumberFormat="1" applyFont="1" applyFill="1" applyBorder="1" applyAlignment="1" applyProtection="1">
      <alignment vertical="center"/>
      <protection hidden="1"/>
    </xf>
    <xf numFmtId="10" fontId="22" fillId="0" borderId="5" xfId="9" applyNumberFormat="1" applyFont="1" applyBorder="1" applyAlignment="1" applyProtection="1">
      <alignment horizontal="center" vertical="center"/>
      <protection hidden="1"/>
    </xf>
    <xf numFmtId="171" fontId="19" fillId="2" borderId="13" xfId="5" applyNumberFormat="1" applyFont="1" applyFill="1" applyBorder="1" applyAlignment="1" applyProtection="1">
      <alignment vertical="center"/>
      <protection hidden="1"/>
    </xf>
    <xf numFmtId="10" fontId="35" fillId="2" borderId="25" xfId="9" applyNumberFormat="1" applyFont="1" applyFill="1" applyBorder="1" applyAlignment="1" applyProtection="1">
      <alignment horizontal="center" vertical="center"/>
      <protection hidden="1"/>
    </xf>
    <xf numFmtId="10" fontId="35" fillId="2" borderId="13" xfId="9" applyNumberFormat="1" applyFont="1" applyFill="1" applyBorder="1" applyAlignment="1" applyProtection="1">
      <alignment horizontal="center" vertical="center"/>
      <protection hidden="1"/>
    </xf>
    <xf numFmtId="10" fontId="35" fillId="2" borderId="14" xfId="9" applyNumberFormat="1" applyFont="1" applyFill="1" applyBorder="1" applyAlignment="1" applyProtection="1">
      <alignment horizontal="center" vertical="center"/>
      <protection hidden="1"/>
    </xf>
    <xf numFmtId="0" fontId="19" fillId="0" borderId="26" xfId="4" applyFont="1" applyBorder="1" applyAlignment="1" applyProtection="1">
      <alignment vertical="center"/>
      <protection hidden="1"/>
    </xf>
    <xf numFmtId="171" fontId="19" fillId="2" borderId="21" xfId="5" applyNumberFormat="1" applyFont="1" applyFill="1" applyBorder="1" applyAlignment="1" applyProtection="1">
      <alignment vertical="center"/>
      <protection hidden="1"/>
    </xf>
    <xf numFmtId="10" fontId="35" fillId="2" borderId="21" xfId="9" applyNumberFormat="1" applyFont="1" applyFill="1" applyBorder="1" applyAlignment="1" applyProtection="1">
      <alignment horizontal="center" vertical="center"/>
      <protection hidden="1"/>
    </xf>
    <xf numFmtId="10" fontId="35" fillId="2" borderId="33" xfId="9" applyNumberFormat="1" applyFont="1" applyFill="1" applyBorder="1" applyAlignment="1" applyProtection="1">
      <alignment horizontal="center" vertical="center"/>
      <protection hidden="1"/>
    </xf>
    <xf numFmtId="0" fontId="19" fillId="0" borderId="10" xfId="4" applyFont="1" applyBorder="1" applyAlignment="1" applyProtection="1">
      <alignment vertical="center"/>
      <protection hidden="1"/>
    </xf>
    <xf numFmtId="0" fontId="18" fillId="0" borderId="28" xfId="4" applyFont="1" applyBorder="1" applyAlignment="1" applyProtection="1">
      <alignment vertical="center"/>
      <protection hidden="1"/>
    </xf>
    <xf numFmtId="9" fontId="22" fillId="0" borderId="4" xfId="9" applyFont="1" applyFill="1" applyBorder="1" applyAlignment="1" applyProtection="1">
      <alignment vertical="center"/>
      <protection hidden="1"/>
    </xf>
    <xf numFmtId="9" fontId="22" fillId="0" borderId="5" xfId="9" applyFont="1" applyFill="1" applyBorder="1" applyAlignment="1" applyProtection="1">
      <alignment vertical="center"/>
      <protection hidden="1"/>
    </xf>
    <xf numFmtId="0" fontId="18" fillId="0" borderId="11" xfId="4" applyFont="1" applyBorder="1" applyAlignment="1" applyProtection="1">
      <alignment vertical="center"/>
      <protection hidden="1"/>
    </xf>
    <xf numFmtId="10" fontId="35" fillId="2" borderId="19" xfId="9" applyNumberFormat="1" applyFont="1" applyFill="1" applyBorder="1" applyAlignment="1" applyProtection="1">
      <alignment horizontal="center" vertical="center"/>
      <protection hidden="1"/>
    </xf>
    <xf numFmtId="10" fontId="35" fillId="2" borderId="20" xfId="9" applyNumberFormat="1" applyFont="1" applyFill="1" applyBorder="1" applyAlignment="1" applyProtection="1">
      <alignment horizontal="center" vertical="center"/>
      <protection hidden="1"/>
    </xf>
    <xf numFmtId="0" fontId="18" fillId="0" borderId="0" xfId="4" applyFont="1" applyAlignment="1" applyProtection="1">
      <alignment vertical="center"/>
      <protection hidden="1"/>
    </xf>
    <xf numFmtId="0" fontId="22" fillId="0" borderId="0" xfId="4" applyFont="1" applyAlignment="1" applyProtection="1">
      <alignment vertical="center"/>
      <protection hidden="1"/>
    </xf>
    <xf numFmtId="0" fontId="18" fillId="0" borderId="0" xfId="8" applyFont="1" applyProtection="1">
      <protection hidden="1"/>
    </xf>
    <xf numFmtId="0" fontId="22" fillId="0" borderId="0" xfId="8" applyFont="1" applyProtection="1">
      <protection hidden="1"/>
    </xf>
    <xf numFmtId="0" fontId="19" fillId="0" borderId="0" xfId="8" applyFont="1" applyAlignment="1" applyProtection="1">
      <alignment vertical="center"/>
      <protection hidden="1"/>
    </xf>
    <xf numFmtId="0" fontId="19" fillId="4" borderId="6" xfId="8" applyFont="1" applyFill="1" applyBorder="1" applyAlignment="1" applyProtection="1">
      <alignment horizontal="center" vertical="center"/>
      <protection hidden="1"/>
    </xf>
    <xf numFmtId="1" fontId="19" fillId="3" borderId="7" xfId="8" applyNumberFormat="1" applyFont="1" applyFill="1" applyBorder="1" applyAlignment="1" applyProtection="1">
      <alignment horizontal="center" vertical="center"/>
      <protection hidden="1"/>
    </xf>
    <xf numFmtId="1" fontId="19" fillId="3" borderId="8" xfId="8" applyNumberFormat="1" applyFont="1" applyFill="1" applyBorder="1" applyAlignment="1" applyProtection="1">
      <alignment horizontal="center" vertical="center"/>
      <protection hidden="1"/>
    </xf>
    <xf numFmtId="0" fontId="19" fillId="4" borderId="28" xfId="8" applyFont="1" applyFill="1" applyBorder="1" applyAlignment="1" applyProtection="1">
      <alignment horizontal="center" vertical="center"/>
      <protection hidden="1"/>
    </xf>
    <xf numFmtId="0" fontId="19" fillId="4" borderId="3" xfId="8" applyFont="1" applyFill="1" applyBorder="1" applyAlignment="1" applyProtection="1">
      <alignment horizontal="center" vertical="center"/>
      <protection hidden="1"/>
    </xf>
    <xf numFmtId="0" fontId="19" fillId="4" borderId="4" xfId="8" applyFont="1" applyFill="1" applyBorder="1" applyAlignment="1" applyProtection="1">
      <alignment horizontal="center" vertical="center"/>
      <protection hidden="1"/>
    </xf>
    <xf numFmtId="1" fontId="18" fillId="0" borderId="5" xfId="8" applyNumberFormat="1" applyFont="1" applyBorder="1" applyAlignment="1" applyProtection="1">
      <alignment horizontal="center" vertical="center"/>
      <protection hidden="1"/>
    </xf>
    <xf numFmtId="0" fontId="18" fillId="4" borderId="9" xfId="8" applyFont="1" applyFill="1" applyBorder="1" applyAlignment="1" applyProtection="1">
      <alignment vertical="center"/>
      <protection hidden="1"/>
    </xf>
    <xf numFmtId="171" fontId="18" fillId="2" borderId="21" xfId="10" applyNumberFormat="1" applyFont="1" applyFill="1" applyBorder="1" applyAlignment="1" applyProtection="1">
      <alignment vertical="center"/>
      <protection hidden="1"/>
    </xf>
    <xf numFmtId="171" fontId="18" fillId="2" borderId="33" xfId="10" applyNumberFormat="1" applyFont="1" applyFill="1" applyBorder="1" applyAlignment="1" applyProtection="1">
      <alignment vertical="center"/>
      <protection hidden="1"/>
    </xf>
    <xf numFmtId="171" fontId="18" fillId="2" borderId="1" xfId="10" applyNumberFormat="1" applyFont="1" applyFill="1" applyBorder="1" applyAlignment="1" applyProtection="1">
      <alignment vertical="center"/>
      <protection hidden="1"/>
    </xf>
    <xf numFmtId="171" fontId="18" fillId="2" borderId="2" xfId="10" applyNumberFormat="1" applyFont="1" applyFill="1" applyBorder="1" applyAlignment="1" applyProtection="1">
      <alignment vertical="center"/>
      <protection hidden="1"/>
    </xf>
    <xf numFmtId="0" fontId="18" fillId="4" borderId="9" xfId="8" applyFont="1" applyFill="1" applyBorder="1" applyAlignment="1" applyProtection="1">
      <alignment horizontal="justify" vertical="center"/>
      <protection hidden="1"/>
    </xf>
    <xf numFmtId="0" fontId="19" fillId="4" borderId="9" xfId="8" applyFont="1" applyFill="1" applyBorder="1" applyAlignment="1" applyProtection="1">
      <alignment horizontal="left" vertical="center"/>
      <protection hidden="1"/>
    </xf>
    <xf numFmtId="171" fontId="19" fillId="2" borderId="12" xfId="8" applyNumberFormat="1" applyFont="1" applyFill="1" applyBorder="1" applyAlignment="1" applyProtection="1">
      <alignment horizontal="right" vertical="center"/>
      <protection hidden="1"/>
    </xf>
    <xf numFmtId="171" fontId="19" fillId="2" borderId="2" xfId="10" applyNumberFormat="1" applyFont="1" applyFill="1" applyBorder="1" applyAlignment="1" applyProtection="1">
      <alignment vertical="center"/>
      <protection hidden="1"/>
    </xf>
    <xf numFmtId="0" fontId="19" fillId="4" borderId="28" xfId="8" applyFont="1" applyFill="1" applyBorder="1" applyAlignment="1" applyProtection="1">
      <alignment horizontal="left" vertical="center"/>
      <protection hidden="1"/>
    </xf>
    <xf numFmtId="0" fontId="19" fillId="4" borderId="3" xfId="8" applyFont="1" applyFill="1" applyBorder="1" applyAlignment="1" applyProtection="1">
      <alignment horizontal="left" vertical="center"/>
      <protection hidden="1"/>
    </xf>
    <xf numFmtId="0" fontId="19" fillId="4" borderId="4" xfId="8" applyFont="1" applyFill="1" applyBorder="1" applyAlignment="1" applyProtection="1">
      <alignment horizontal="left" vertical="center"/>
      <protection hidden="1"/>
    </xf>
    <xf numFmtId="171" fontId="19" fillId="0" borderId="5" xfId="10" applyNumberFormat="1" applyFont="1" applyBorder="1" applyAlignment="1" applyProtection="1">
      <alignment vertical="center"/>
      <protection hidden="1"/>
    </xf>
    <xf numFmtId="171" fontId="18" fillId="2" borderId="15" xfId="10" applyNumberFormat="1" applyFont="1" applyFill="1" applyBorder="1" applyAlignment="1" applyProtection="1">
      <alignment vertical="center"/>
      <protection hidden="1"/>
    </xf>
    <xf numFmtId="0" fontId="19" fillId="4" borderId="9" xfId="8" applyFont="1" applyFill="1" applyBorder="1" applyAlignment="1" applyProtection="1">
      <alignment horizontal="center" vertical="center"/>
      <protection hidden="1"/>
    </xf>
    <xf numFmtId="171" fontId="19" fillId="2" borderId="21" xfId="8" applyNumberFormat="1" applyFont="1" applyFill="1" applyBorder="1" applyAlignment="1" applyProtection="1">
      <alignment horizontal="right" vertical="center"/>
      <protection hidden="1"/>
    </xf>
    <xf numFmtId="171" fontId="19" fillId="2" borderId="33" xfId="10" applyNumberFormat="1" applyFont="1" applyFill="1" applyBorder="1" applyAlignment="1" applyProtection="1">
      <alignment vertical="center"/>
      <protection hidden="1"/>
    </xf>
    <xf numFmtId="0" fontId="19" fillId="4" borderId="29" xfId="8" applyFont="1" applyFill="1" applyBorder="1" applyAlignment="1" applyProtection="1">
      <alignment horizontal="center" vertical="center"/>
      <protection hidden="1"/>
    </xf>
    <xf numFmtId="0" fontId="19" fillId="4" borderId="0" xfId="8" applyFont="1" applyFill="1" applyAlignment="1" applyProtection="1">
      <alignment horizontal="center" vertical="center"/>
      <protection hidden="1"/>
    </xf>
    <xf numFmtId="166" fontId="18" fillId="0" borderId="25" xfId="10" applyFont="1" applyBorder="1" applyAlignment="1" applyProtection="1">
      <alignment vertical="center"/>
      <protection hidden="1"/>
    </xf>
    <xf numFmtId="171" fontId="19" fillId="2" borderId="1" xfId="10" applyNumberFormat="1" applyFont="1" applyFill="1" applyBorder="1" applyAlignment="1" applyProtection="1">
      <alignment vertical="center"/>
      <protection hidden="1"/>
    </xf>
    <xf numFmtId="171" fontId="18" fillId="2" borderId="3" xfId="10" applyNumberFormat="1" applyFont="1" applyFill="1" applyBorder="1" applyAlignment="1" applyProtection="1">
      <alignment vertical="center"/>
      <protection hidden="1"/>
    </xf>
    <xf numFmtId="171" fontId="18" fillId="2" borderId="5" xfId="10" applyNumberFormat="1" applyFont="1" applyFill="1" applyBorder="1" applyAlignment="1" applyProtection="1">
      <alignment vertical="center"/>
      <protection hidden="1"/>
    </xf>
    <xf numFmtId="171" fontId="19" fillId="2" borderId="22" xfId="8" applyNumberFormat="1" applyFont="1" applyFill="1" applyBorder="1" applyAlignment="1" applyProtection="1">
      <alignment horizontal="right" vertical="center"/>
      <protection hidden="1"/>
    </xf>
    <xf numFmtId="171" fontId="19" fillId="2" borderId="23" xfId="10" applyNumberFormat="1" applyFont="1" applyFill="1" applyBorder="1" applyAlignment="1" applyProtection="1">
      <alignment vertical="center"/>
      <protection hidden="1"/>
    </xf>
    <xf numFmtId="0" fontId="19" fillId="4" borderId="18" xfId="8" applyFont="1" applyFill="1" applyBorder="1" applyAlignment="1" applyProtection="1">
      <alignment horizontal="center" vertical="center"/>
      <protection hidden="1"/>
    </xf>
    <xf numFmtId="171" fontId="19" fillId="2" borderId="19" xfId="8" applyNumberFormat="1" applyFont="1" applyFill="1" applyBorder="1" applyAlignment="1" applyProtection="1">
      <alignment horizontal="right" vertical="center"/>
      <protection hidden="1"/>
    </xf>
    <xf numFmtId="171" fontId="19" fillId="2" borderId="20" xfId="8" applyNumberFormat="1" applyFont="1" applyFill="1" applyBorder="1" applyAlignment="1" applyProtection="1">
      <alignment vertical="center"/>
      <protection hidden="1"/>
    </xf>
    <xf numFmtId="0" fontId="19" fillId="0" borderId="0" xfId="8" applyFont="1" applyAlignment="1" applyProtection="1">
      <alignment horizontal="center" vertical="center"/>
      <protection hidden="1"/>
    </xf>
    <xf numFmtId="171" fontId="19" fillId="0" borderId="0" xfId="8" applyNumberFormat="1" applyFont="1" applyAlignment="1" applyProtection="1">
      <alignment vertical="center"/>
      <protection hidden="1"/>
    </xf>
    <xf numFmtId="166" fontId="18" fillId="0" borderId="0" xfId="8" applyNumberFormat="1" applyFont="1" applyAlignment="1" applyProtection="1">
      <alignment vertical="center"/>
      <protection hidden="1"/>
    </xf>
    <xf numFmtId="0" fontId="19" fillId="0" borderId="6" xfId="8" applyFont="1" applyBorder="1" applyAlignment="1" applyProtection="1">
      <alignment horizontal="center" vertical="center"/>
      <protection hidden="1"/>
    </xf>
    <xf numFmtId="1" fontId="19" fillId="3" borderId="45" xfId="8" applyNumberFormat="1" applyFont="1" applyFill="1" applyBorder="1" applyAlignment="1" applyProtection="1">
      <alignment horizontal="center" vertical="center"/>
      <protection hidden="1"/>
    </xf>
    <xf numFmtId="1" fontId="19" fillId="3" borderId="46" xfId="8" applyNumberFormat="1" applyFont="1" applyFill="1" applyBorder="1" applyAlignment="1" applyProtection="1">
      <alignment horizontal="center" vertical="center"/>
      <protection hidden="1"/>
    </xf>
    <xf numFmtId="0" fontId="19" fillId="0" borderId="28" xfId="8" applyFont="1" applyBorder="1" applyAlignment="1" applyProtection="1">
      <alignment horizontal="center" vertical="center"/>
      <protection hidden="1"/>
    </xf>
    <xf numFmtId="1" fontId="18" fillId="0" borderId="3" xfId="8" applyNumberFormat="1" applyFont="1" applyBorder="1" applyAlignment="1" applyProtection="1">
      <alignment horizontal="center" vertical="center"/>
      <protection hidden="1"/>
    </xf>
    <xf numFmtId="1" fontId="18" fillId="0" borderId="4" xfId="8" applyNumberFormat="1" applyFont="1" applyBorder="1" applyAlignment="1" applyProtection="1">
      <alignment horizontal="center" vertical="center"/>
      <protection hidden="1"/>
    </xf>
    <xf numFmtId="0" fontId="18" fillId="0" borderId="9" xfId="8" applyFont="1" applyBorder="1" applyAlignment="1" applyProtection="1">
      <alignment vertical="center"/>
      <protection hidden="1"/>
    </xf>
    <xf numFmtId="0" fontId="19" fillId="0" borderId="9" xfId="8" applyFont="1" applyBorder="1" applyAlignment="1" applyProtection="1">
      <alignment horizontal="left" vertical="center"/>
      <protection hidden="1"/>
    </xf>
    <xf numFmtId="171" fontId="19" fillId="2" borderId="3" xfId="10" applyNumberFormat="1" applyFont="1" applyFill="1" applyBorder="1" applyAlignment="1" applyProtection="1">
      <alignment vertical="center"/>
      <protection hidden="1"/>
    </xf>
    <xf numFmtId="171" fontId="19" fillId="2" borderId="5" xfId="10" applyNumberFormat="1" applyFont="1" applyFill="1" applyBorder="1" applyAlignment="1" applyProtection="1">
      <alignment vertical="center"/>
      <protection hidden="1"/>
    </xf>
    <xf numFmtId="0" fontId="19" fillId="0" borderId="28" xfId="8" applyFont="1" applyBorder="1" applyAlignment="1" applyProtection="1">
      <alignment horizontal="left" vertical="center"/>
      <protection hidden="1"/>
    </xf>
    <xf numFmtId="171" fontId="19" fillId="0" borderId="3" xfId="10" applyNumberFormat="1" applyFont="1" applyBorder="1" applyAlignment="1" applyProtection="1">
      <alignment vertical="center"/>
      <protection hidden="1"/>
    </xf>
    <xf numFmtId="171" fontId="19" fillId="0" borderId="4" xfId="10" applyNumberFormat="1" applyFont="1" applyBorder="1" applyAlignment="1" applyProtection="1">
      <alignment vertical="center"/>
      <protection hidden="1"/>
    </xf>
    <xf numFmtId="171" fontId="19" fillId="2" borderId="22" xfId="10" applyNumberFormat="1" applyFont="1" applyFill="1" applyBorder="1" applyAlignment="1" applyProtection="1">
      <alignment vertical="center"/>
      <protection hidden="1"/>
    </xf>
    <xf numFmtId="171" fontId="19" fillId="4" borderId="3" xfId="10" applyNumberFormat="1" applyFont="1" applyFill="1" applyBorder="1" applyAlignment="1" applyProtection="1">
      <alignment vertical="center"/>
      <protection hidden="1"/>
    </xf>
    <xf numFmtId="171" fontId="19" fillId="4" borderId="4" xfId="10" applyNumberFormat="1" applyFont="1" applyFill="1" applyBorder="1" applyAlignment="1" applyProtection="1">
      <alignment vertical="center"/>
      <protection hidden="1"/>
    </xf>
    <xf numFmtId="171" fontId="19" fillId="4" borderId="5" xfId="10" applyNumberFormat="1" applyFont="1" applyFill="1" applyBorder="1" applyAlignment="1" applyProtection="1">
      <alignment vertical="center"/>
      <protection hidden="1"/>
    </xf>
    <xf numFmtId="0" fontId="19" fillId="0" borderId="50" xfId="8" applyFont="1" applyBorder="1" applyAlignment="1" applyProtection="1">
      <alignment horizontal="left" vertical="center"/>
      <protection hidden="1"/>
    </xf>
    <xf numFmtId="0" fontId="18" fillId="0" borderId="10" xfId="8" applyFont="1" applyBorder="1" applyAlignment="1" applyProtection="1">
      <alignment horizontal="left" vertical="center"/>
      <protection hidden="1"/>
    </xf>
    <xf numFmtId="171" fontId="18" fillId="2" borderId="40" xfId="10" applyNumberFormat="1" applyFont="1" applyFill="1" applyBorder="1" applyAlignment="1" applyProtection="1">
      <alignment vertical="center"/>
      <protection hidden="1"/>
    </xf>
    <xf numFmtId="171" fontId="18" fillId="2" borderId="56" xfId="10" applyNumberFormat="1" applyFont="1" applyFill="1" applyBorder="1" applyAlignment="1" applyProtection="1">
      <alignment vertical="center"/>
      <protection hidden="1"/>
    </xf>
    <xf numFmtId="0" fontId="18" fillId="0" borderId="50" xfId="8" applyFont="1" applyBorder="1" applyAlignment="1" applyProtection="1">
      <alignment horizontal="left" vertical="center"/>
      <protection hidden="1"/>
    </xf>
    <xf numFmtId="171" fontId="18" fillId="0" borderId="3" xfId="10" applyNumberFormat="1" applyFont="1" applyBorder="1" applyAlignment="1" applyProtection="1">
      <alignment vertical="center"/>
      <protection hidden="1"/>
    </xf>
    <xf numFmtId="171" fontId="18" fillId="0" borderId="4" xfId="10" applyNumberFormat="1" applyFont="1" applyBorder="1" applyAlignment="1" applyProtection="1">
      <alignment vertical="center"/>
      <protection hidden="1"/>
    </xf>
    <xf numFmtId="171" fontId="18" fillId="0" borderId="5" xfId="10" applyNumberFormat="1" applyFont="1" applyBorder="1" applyAlignment="1" applyProtection="1">
      <alignment vertical="center"/>
      <protection hidden="1"/>
    </xf>
    <xf numFmtId="0" fontId="19" fillId="0" borderId="18" xfId="8" applyFont="1" applyBorder="1" applyAlignment="1" applyProtection="1">
      <alignment horizontal="center" vertical="center"/>
      <protection hidden="1"/>
    </xf>
    <xf numFmtId="171" fontId="19" fillId="2" borderId="48" xfId="10" applyNumberFormat="1" applyFont="1" applyFill="1" applyBorder="1" applyAlignment="1" applyProtection="1">
      <alignment vertical="center"/>
      <protection hidden="1"/>
    </xf>
    <xf numFmtId="171" fontId="19" fillId="2" borderId="49" xfId="10" applyNumberFormat="1" applyFont="1" applyFill="1" applyBorder="1" applyAlignment="1" applyProtection="1">
      <alignment vertical="center"/>
      <protection hidden="1"/>
    </xf>
    <xf numFmtId="164" fontId="23" fillId="0" borderId="0" xfId="8" applyNumberFormat="1" applyFont="1" applyAlignment="1">
      <alignment horizontal="center" vertical="center"/>
    </xf>
    <xf numFmtId="1" fontId="19" fillId="3" borderId="57" xfId="0" applyNumberFormat="1" applyFont="1" applyFill="1" applyBorder="1" applyAlignment="1" applyProtection="1">
      <alignment horizontal="center" vertical="center"/>
      <protection hidden="1"/>
    </xf>
    <xf numFmtId="1" fontId="19" fillId="0" borderId="25" xfId="0" applyNumberFormat="1" applyFont="1" applyBorder="1" applyAlignment="1" applyProtection="1">
      <alignment horizontal="center" vertical="center"/>
      <protection hidden="1"/>
    </xf>
    <xf numFmtId="0" fontId="19" fillId="0" borderId="25" xfId="0" applyFont="1" applyBorder="1" applyAlignment="1" applyProtection="1">
      <alignment vertical="center"/>
      <protection hidden="1"/>
    </xf>
    <xf numFmtId="0" fontId="19" fillId="0" borderId="25" xfId="0" applyFont="1" applyBorder="1" applyAlignment="1" applyProtection="1">
      <alignment horizontal="left" vertical="center"/>
      <protection hidden="1"/>
    </xf>
    <xf numFmtId="169" fontId="18" fillId="2" borderId="2" xfId="0" applyNumberFormat="1" applyFont="1" applyFill="1" applyBorder="1" applyAlignment="1" applyProtection="1">
      <alignment horizontal="center" vertical="center"/>
      <protection hidden="1"/>
    </xf>
    <xf numFmtId="169" fontId="19" fillId="2" borderId="1" xfId="0" applyNumberFormat="1" applyFont="1" applyFill="1" applyBorder="1" applyAlignment="1" applyProtection="1">
      <alignment horizontal="center" vertical="center"/>
      <protection hidden="1"/>
    </xf>
    <xf numFmtId="169" fontId="19" fillId="2" borderId="2" xfId="0" applyNumberFormat="1" applyFont="1" applyFill="1" applyBorder="1" applyAlignment="1" applyProtection="1">
      <alignment horizontal="center" vertical="center"/>
      <protection hidden="1"/>
    </xf>
    <xf numFmtId="0" fontId="18" fillId="0" borderId="0" xfId="0" applyFont="1" applyAlignment="1" applyProtection="1">
      <alignment horizontal="left" vertical="center"/>
      <protection hidden="1"/>
    </xf>
    <xf numFmtId="0" fontId="18" fillId="0" borderId="25" xfId="0" applyFont="1" applyBorder="1" applyAlignment="1" applyProtection="1">
      <alignment horizontal="left" vertical="center"/>
      <protection hidden="1"/>
    </xf>
    <xf numFmtId="169" fontId="18" fillId="2" borderId="19" xfId="0" applyNumberFormat="1" applyFont="1" applyFill="1" applyBorder="1" applyAlignment="1" applyProtection="1">
      <alignment horizontal="center" vertical="center"/>
      <protection hidden="1"/>
    </xf>
    <xf numFmtId="169" fontId="18" fillId="2" borderId="20" xfId="0" applyNumberFormat="1" applyFont="1" applyFill="1" applyBorder="1" applyAlignment="1" applyProtection="1">
      <alignment horizontal="center" vertical="center"/>
      <protection hidden="1"/>
    </xf>
    <xf numFmtId="1" fontId="19" fillId="3" borderId="58" xfId="0" applyNumberFormat="1" applyFont="1" applyFill="1" applyBorder="1" applyAlignment="1" applyProtection="1">
      <alignment horizontal="center" vertical="center"/>
      <protection hidden="1"/>
    </xf>
    <xf numFmtId="164" fontId="18" fillId="2" borderId="27" xfId="0" applyNumberFormat="1" applyFont="1" applyFill="1" applyBorder="1" applyAlignment="1" applyProtection="1">
      <alignment vertical="center"/>
      <protection hidden="1"/>
    </xf>
    <xf numFmtId="164" fontId="18" fillId="2" borderId="5" xfId="0" applyNumberFormat="1" applyFont="1" applyFill="1" applyBorder="1" applyAlignment="1" applyProtection="1">
      <alignment vertical="center"/>
      <protection hidden="1"/>
    </xf>
    <xf numFmtId="2" fontId="18" fillId="2" borderId="27" xfId="0" applyNumberFormat="1" applyFont="1" applyFill="1" applyBorder="1" applyAlignment="1" applyProtection="1">
      <alignment horizontal="center" vertical="center"/>
      <protection hidden="1"/>
    </xf>
    <xf numFmtId="2" fontId="18" fillId="2" borderId="5" xfId="0" applyNumberFormat="1" applyFont="1" applyFill="1" applyBorder="1" applyAlignment="1" applyProtection="1">
      <alignment horizontal="center" vertical="center"/>
      <protection hidden="1"/>
    </xf>
    <xf numFmtId="10" fontId="18" fillId="2" borderId="27" xfId="0" applyNumberFormat="1" applyFont="1" applyFill="1" applyBorder="1" applyAlignment="1" applyProtection="1">
      <alignment horizontal="center" vertical="center"/>
      <protection hidden="1"/>
    </xf>
    <xf numFmtId="10" fontId="18" fillId="2" borderId="5" xfId="0" applyNumberFormat="1" applyFont="1" applyFill="1" applyBorder="1" applyAlignment="1" applyProtection="1">
      <alignment horizontal="center" vertical="center"/>
      <protection hidden="1"/>
    </xf>
    <xf numFmtId="164" fontId="18" fillId="2" borderId="35" xfId="0" applyNumberFormat="1" applyFont="1" applyFill="1" applyBorder="1" applyAlignment="1" applyProtection="1">
      <alignment vertical="center"/>
      <protection hidden="1"/>
    </xf>
    <xf numFmtId="164" fontId="18" fillId="2" borderId="36" xfId="0" applyNumberFormat="1" applyFont="1" applyFill="1" applyBorder="1" applyAlignment="1" applyProtection="1">
      <alignment vertical="center"/>
      <protection hidden="1"/>
    </xf>
    <xf numFmtId="171" fontId="19" fillId="9" borderId="3" xfId="3" applyNumberFormat="1" applyFont="1" applyFill="1" applyBorder="1" applyAlignment="1" applyProtection="1">
      <alignment vertical="center"/>
      <protection hidden="1"/>
    </xf>
    <xf numFmtId="171" fontId="19" fillId="9" borderId="2" xfId="3" applyNumberFormat="1" applyFont="1" applyFill="1" applyBorder="1" applyAlignment="1" applyProtection="1">
      <alignment vertical="center"/>
      <protection hidden="1"/>
    </xf>
    <xf numFmtId="171" fontId="18" fillId="9" borderId="3" xfId="3" applyNumberFormat="1" applyFont="1" applyFill="1" applyBorder="1" applyAlignment="1" applyProtection="1">
      <alignment vertical="center"/>
      <protection hidden="1"/>
    </xf>
    <xf numFmtId="171" fontId="18" fillId="9" borderId="2" xfId="3" applyNumberFormat="1" applyFont="1" applyFill="1" applyBorder="1" applyAlignment="1" applyProtection="1">
      <alignment vertical="center"/>
      <protection hidden="1"/>
    </xf>
    <xf numFmtId="171" fontId="32" fillId="9" borderId="3" xfId="3" applyNumberFormat="1" applyFont="1" applyFill="1" applyBorder="1" applyAlignment="1" applyProtection="1">
      <alignment vertical="center"/>
      <protection hidden="1"/>
    </xf>
    <xf numFmtId="171" fontId="32" fillId="9" borderId="2" xfId="3" applyNumberFormat="1" applyFont="1" applyFill="1" applyBorder="1" applyAlignment="1" applyProtection="1">
      <alignment vertical="center"/>
      <protection hidden="1"/>
    </xf>
    <xf numFmtId="171" fontId="20" fillId="9" borderId="3" xfId="3" applyNumberFormat="1" applyFont="1" applyFill="1" applyBorder="1" applyAlignment="1" applyProtection="1">
      <alignment vertical="center"/>
      <protection hidden="1"/>
    </xf>
    <xf numFmtId="171" fontId="20" fillId="9" borderId="2" xfId="3" applyNumberFormat="1" applyFont="1" applyFill="1" applyBorder="1" applyAlignment="1" applyProtection="1">
      <alignment vertical="center"/>
      <protection hidden="1"/>
    </xf>
    <xf numFmtId="171" fontId="19" fillId="9" borderId="3" xfId="0" applyNumberFormat="1" applyFont="1" applyFill="1" applyBorder="1" applyAlignment="1" applyProtection="1">
      <alignment vertical="center"/>
      <protection hidden="1"/>
    </xf>
    <xf numFmtId="171" fontId="19" fillId="9" borderId="2" xfId="0" applyNumberFormat="1" applyFont="1" applyFill="1" applyBorder="1" applyAlignment="1" applyProtection="1">
      <alignment vertical="center"/>
      <protection hidden="1"/>
    </xf>
    <xf numFmtId="171" fontId="18" fillId="9" borderId="1" xfId="3" applyNumberFormat="1" applyFont="1" applyFill="1" applyBorder="1" applyAlignment="1" applyProtection="1">
      <alignment vertical="center"/>
      <protection hidden="1"/>
    </xf>
    <xf numFmtId="171" fontId="18" fillId="9" borderId="23" xfId="3" applyNumberFormat="1" applyFont="1" applyFill="1" applyBorder="1" applyAlignment="1" applyProtection="1">
      <alignment vertical="center"/>
      <protection hidden="1"/>
    </xf>
    <xf numFmtId="171" fontId="19" fillId="9" borderId="19" xfId="3" applyNumberFormat="1" applyFont="1" applyFill="1" applyBorder="1" applyAlignment="1" applyProtection="1">
      <alignment vertical="center"/>
      <protection hidden="1"/>
    </xf>
    <xf numFmtId="171" fontId="19" fillId="9" borderId="20" xfId="3" applyNumberFormat="1" applyFont="1" applyFill="1" applyBorder="1" applyAlignment="1" applyProtection="1">
      <alignment vertical="center"/>
      <protection hidden="1"/>
    </xf>
    <xf numFmtId="171" fontId="32" fillId="9" borderId="5" xfId="3" applyNumberFormat="1" applyFont="1" applyFill="1" applyBorder="1" applyAlignment="1" applyProtection="1">
      <alignment vertical="center"/>
      <protection hidden="1"/>
    </xf>
    <xf numFmtId="171" fontId="32" fillId="9" borderId="1" xfId="3" applyNumberFormat="1" applyFont="1" applyFill="1" applyBorder="1" applyAlignment="1" applyProtection="1">
      <alignment vertical="center"/>
      <protection hidden="1"/>
    </xf>
    <xf numFmtId="164" fontId="18" fillId="0" borderId="0" xfId="0" applyNumberFormat="1" applyFont="1" applyProtection="1">
      <protection hidden="1"/>
    </xf>
    <xf numFmtId="171" fontId="18" fillId="0" borderId="40" xfId="0" applyNumberFormat="1" applyFont="1" applyBorder="1" applyAlignment="1" applyProtection="1">
      <alignment vertical="center"/>
      <protection locked="0"/>
    </xf>
    <xf numFmtId="9" fontId="18" fillId="0" borderId="2" xfId="0" applyNumberFormat="1" applyFont="1" applyBorder="1" applyAlignment="1" applyProtection="1">
      <alignment horizontal="center" vertical="center"/>
      <protection locked="0"/>
    </xf>
    <xf numFmtId="169" fontId="18" fillId="0" borderId="27" xfId="9" applyNumberFormat="1" applyFont="1" applyFill="1" applyBorder="1" applyAlignment="1" applyProtection="1">
      <alignment vertical="center"/>
      <protection locked="0"/>
    </xf>
    <xf numFmtId="169" fontId="18" fillId="0" borderId="1" xfId="9" applyNumberFormat="1" applyFont="1" applyFill="1" applyBorder="1" applyAlignment="1" applyProtection="1">
      <alignment vertical="center"/>
      <protection locked="0"/>
    </xf>
    <xf numFmtId="169" fontId="18" fillId="0" borderId="2" xfId="9" applyNumberFormat="1" applyFont="1" applyFill="1" applyBorder="1" applyAlignment="1" applyProtection="1">
      <alignment vertical="center"/>
      <protection locked="0"/>
    </xf>
    <xf numFmtId="171" fontId="25" fillId="4" borderId="21" xfId="0" applyNumberFormat="1" applyFont="1" applyFill="1" applyBorder="1" applyAlignment="1" applyProtection="1">
      <alignment vertical="center"/>
      <protection locked="0"/>
    </xf>
    <xf numFmtId="171" fontId="18" fillId="4" borderId="21" xfId="0" applyNumberFormat="1" applyFont="1" applyFill="1" applyBorder="1" applyAlignment="1" applyProtection="1">
      <alignment vertical="center"/>
      <protection locked="0"/>
    </xf>
    <xf numFmtId="171" fontId="18" fillId="0" borderId="24" xfId="0" applyNumberFormat="1" applyFont="1" applyBorder="1" applyAlignment="1" applyProtection="1">
      <alignment vertical="center"/>
      <protection locked="0"/>
    </xf>
    <xf numFmtId="171" fontId="18" fillId="0" borderId="48" xfId="0" applyNumberFormat="1" applyFont="1" applyBorder="1" applyAlignment="1" applyProtection="1">
      <alignment vertical="center"/>
      <protection locked="0"/>
    </xf>
    <xf numFmtId="10" fontId="18" fillId="0" borderId="27" xfId="0" applyNumberFormat="1" applyFont="1" applyBorder="1" applyAlignment="1" applyProtection="1">
      <alignment horizontal="center" vertical="center"/>
      <protection locked="0"/>
    </xf>
    <xf numFmtId="10" fontId="18" fillId="0" borderId="1" xfId="0" applyNumberFormat="1" applyFont="1" applyBorder="1" applyAlignment="1" applyProtection="1">
      <alignment horizontal="center" vertical="center"/>
      <protection locked="0"/>
    </xf>
    <xf numFmtId="10" fontId="18" fillId="0" borderId="2" xfId="0" applyNumberFormat="1" applyFont="1" applyBorder="1" applyAlignment="1" applyProtection="1">
      <alignment horizontal="center" vertical="center"/>
      <protection locked="0"/>
    </xf>
    <xf numFmtId="3" fontId="18" fillId="0" borderId="40" xfId="0" applyNumberFormat="1" applyFont="1" applyBorder="1" applyAlignment="1" applyProtection="1">
      <alignment horizontal="center" vertical="center"/>
      <protection locked="0" hidden="1"/>
    </xf>
    <xf numFmtId="3" fontId="18" fillId="2" borderId="21" xfId="0" applyNumberFormat="1" applyFont="1" applyFill="1" applyBorder="1" applyAlignment="1" applyProtection="1">
      <alignment horizontal="center" vertical="center"/>
      <protection hidden="1"/>
    </xf>
    <xf numFmtId="3" fontId="18" fillId="4" borderId="21" xfId="0" applyNumberFormat="1" applyFont="1" applyFill="1" applyBorder="1" applyAlignment="1" applyProtection="1">
      <alignment horizontal="center" vertical="center"/>
      <protection locked="0"/>
    </xf>
    <xf numFmtId="3" fontId="18" fillId="4" borderId="1" xfId="0" applyNumberFormat="1" applyFont="1" applyFill="1" applyBorder="1" applyAlignment="1" applyProtection="1">
      <alignment horizontal="center" vertical="center"/>
      <protection locked="0"/>
    </xf>
    <xf numFmtId="3" fontId="18" fillId="4" borderId="2" xfId="0" applyNumberFormat="1" applyFont="1" applyFill="1" applyBorder="1" applyAlignment="1" applyProtection="1">
      <alignment horizontal="center" vertical="center"/>
      <protection locked="0"/>
    </xf>
    <xf numFmtId="3" fontId="18" fillId="2" borderId="48" xfId="0" applyNumberFormat="1" applyFont="1" applyFill="1" applyBorder="1" applyAlignment="1" applyProtection="1">
      <alignment horizontal="center" vertical="center"/>
      <protection hidden="1"/>
    </xf>
    <xf numFmtId="3" fontId="18" fillId="4" borderId="48" xfId="0" applyNumberFormat="1" applyFont="1" applyFill="1" applyBorder="1" applyAlignment="1" applyProtection="1">
      <alignment horizontal="center" vertical="center"/>
      <protection locked="0"/>
    </xf>
    <xf numFmtId="3" fontId="18" fillId="4" borderId="49" xfId="0" applyNumberFormat="1" applyFont="1" applyFill="1" applyBorder="1" applyAlignment="1" applyProtection="1">
      <alignment horizontal="center" vertical="center"/>
      <protection locked="0"/>
    </xf>
    <xf numFmtId="0" fontId="13" fillId="0" borderId="9" xfId="0" applyFont="1" applyBorder="1" applyAlignment="1" applyProtection="1">
      <alignment horizontal="left" wrapText="1"/>
      <protection hidden="1"/>
    </xf>
    <xf numFmtId="0" fontId="19" fillId="0" borderId="0" xfId="0" applyFont="1" applyAlignment="1" applyProtection="1">
      <alignment horizontal="center" vertical="center" wrapText="1"/>
      <protection hidden="1"/>
    </xf>
    <xf numFmtId="0" fontId="18" fillId="0" borderId="0" xfId="0" applyFont="1" applyAlignment="1" applyProtection="1">
      <alignment horizontal="center" vertical="center"/>
      <protection hidden="1"/>
    </xf>
    <xf numFmtId="1" fontId="19" fillId="3" borderId="2" xfId="0" applyNumberFormat="1" applyFont="1" applyFill="1" applyBorder="1" applyAlignment="1" applyProtection="1">
      <alignment horizontal="center" vertical="center" wrapText="1"/>
      <protection hidden="1"/>
    </xf>
    <xf numFmtId="164" fontId="18" fillId="6" borderId="2" xfId="0" applyNumberFormat="1" applyFont="1" applyFill="1" applyBorder="1" applyAlignment="1">
      <alignment horizontal="center" vertical="center"/>
    </xf>
    <xf numFmtId="10" fontId="18" fillId="6" borderId="2" xfId="0" applyNumberFormat="1" applyFont="1" applyFill="1" applyBorder="1" applyAlignment="1">
      <alignment horizontal="center" vertical="center"/>
    </xf>
    <xf numFmtId="178" fontId="18" fillId="6" borderId="2" xfId="0" applyNumberFormat="1" applyFont="1" applyFill="1" applyBorder="1" applyAlignment="1">
      <alignment horizontal="center" vertical="center"/>
    </xf>
    <xf numFmtId="2" fontId="18" fillId="6" borderId="2" xfId="0" applyNumberFormat="1" applyFont="1" applyFill="1" applyBorder="1" applyAlignment="1">
      <alignment horizontal="center" vertical="center"/>
    </xf>
    <xf numFmtId="0" fontId="30" fillId="0" borderId="0" xfId="8" applyFont="1" applyAlignment="1">
      <alignment vertical="center"/>
    </xf>
    <xf numFmtId="171" fontId="18" fillId="6" borderId="39" xfId="0" applyNumberFormat="1" applyFont="1" applyFill="1" applyBorder="1" applyAlignment="1" applyProtection="1">
      <alignment vertical="center"/>
      <protection locked="0" hidden="1"/>
    </xf>
    <xf numFmtId="0" fontId="18" fillId="0" borderId="0" xfId="8" applyFont="1" applyAlignment="1">
      <alignment horizontal="right" vertical="center"/>
    </xf>
    <xf numFmtId="164" fontId="18" fillId="0" borderId="0" xfId="10" applyNumberFormat="1" applyFont="1" applyBorder="1" applyAlignment="1" applyProtection="1">
      <alignment horizontal="center" vertical="center"/>
    </xf>
    <xf numFmtId="0" fontId="21" fillId="0" borderId="0" xfId="8" applyFont="1" applyAlignment="1">
      <alignment vertical="center"/>
    </xf>
    <xf numFmtId="164" fontId="21" fillId="0" borderId="0" xfId="10" applyNumberFormat="1" applyFont="1" applyBorder="1" applyAlignment="1" applyProtection="1">
      <alignment vertical="center"/>
    </xf>
    <xf numFmtId="0" fontId="19" fillId="0" borderId="0" xfId="8" applyFont="1" applyAlignment="1">
      <alignment vertical="center"/>
    </xf>
    <xf numFmtId="166" fontId="18" fillId="0" borderId="0" xfId="10" applyFont="1" applyBorder="1" applyProtection="1"/>
    <xf numFmtId="0" fontId="42" fillId="0" borderId="0" xfId="7" applyFont="1" applyAlignment="1">
      <alignment vertical="center"/>
    </xf>
    <xf numFmtId="0" fontId="43" fillId="0" borderId="0" xfId="7" applyFont="1" applyAlignment="1">
      <alignment horizontal="center" vertical="center"/>
    </xf>
    <xf numFmtId="0" fontId="42" fillId="0" borderId="0" xfId="7" applyFont="1" applyAlignment="1">
      <alignment horizontal="center" vertical="center" wrapText="1"/>
    </xf>
    <xf numFmtId="0" fontId="42" fillId="0" borderId="1" xfId="7" applyFont="1" applyBorder="1" applyAlignment="1" applyProtection="1">
      <alignment horizontal="center" vertical="center" wrapText="1"/>
      <protection locked="0"/>
    </xf>
    <xf numFmtId="0" fontId="43" fillId="0" borderId="0" xfId="7" applyFont="1" applyAlignment="1">
      <alignment vertical="center"/>
    </xf>
    <xf numFmtId="0" fontId="9" fillId="0" borderId="0" xfId="7" applyFont="1" applyAlignment="1">
      <alignment vertical="center" wrapText="1"/>
    </xf>
    <xf numFmtId="0" fontId="9" fillId="0" borderId="0" xfId="7" applyFont="1" applyAlignment="1">
      <alignment vertical="center"/>
    </xf>
    <xf numFmtId="0" fontId="10" fillId="0" borderId="0" xfId="7" applyFont="1" applyAlignment="1">
      <alignment horizontal="center" vertical="center" wrapText="1"/>
    </xf>
    <xf numFmtId="0" fontId="8" fillId="0" borderId="0" xfId="7" applyFont="1" applyAlignment="1">
      <alignment horizontal="center" vertical="center"/>
    </xf>
    <xf numFmtId="0" fontId="1" fillId="0" borderId="0" xfId="7" applyAlignment="1">
      <alignment vertical="center"/>
    </xf>
    <xf numFmtId="164" fontId="19" fillId="0" borderId="1" xfId="10" applyNumberFormat="1" applyFont="1" applyBorder="1" applyAlignment="1" applyProtection="1">
      <alignment horizontal="center" vertical="center"/>
      <protection locked="0"/>
    </xf>
    <xf numFmtId="164" fontId="19" fillId="0" borderId="0" xfId="10" applyNumberFormat="1" applyFont="1" applyBorder="1" applyAlignment="1" applyProtection="1">
      <alignment horizontal="center" vertical="center"/>
      <protection locked="0"/>
    </xf>
    <xf numFmtId="179" fontId="44" fillId="6" borderId="20" xfId="7" applyNumberFormat="1" applyFont="1" applyFill="1" applyBorder="1" applyAlignment="1">
      <alignment vertical="center"/>
    </xf>
    <xf numFmtId="179" fontId="44" fillId="6" borderId="19" xfId="7" applyNumberFormat="1" applyFont="1" applyFill="1" applyBorder="1" applyAlignment="1">
      <alignment vertical="center"/>
    </xf>
    <xf numFmtId="0" fontId="42" fillId="6" borderId="62" xfId="7" applyFont="1" applyFill="1" applyBorder="1" applyAlignment="1">
      <alignment vertical="center" textRotation="90" wrapText="1"/>
    </xf>
    <xf numFmtId="0" fontId="42" fillId="6" borderId="64" xfId="7" applyFont="1" applyFill="1" applyBorder="1" applyAlignment="1">
      <alignment vertical="center" textRotation="90" wrapText="1"/>
    </xf>
    <xf numFmtId="0" fontId="44" fillId="6" borderId="19" xfId="7" applyFont="1" applyFill="1" applyBorder="1" applyAlignment="1">
      <alignment horizontal="right" vertical="center"/>
    </xf>
    <xf numFmtId="0" fontId="42" fillId="6" borderId="18" xfId="7" applyFont="1" applyFill="1" applyBorder="1" applyAlignment="1">
      <alignment vertical="center"/>
    </xf>
    <xf numFmtId="179" fontId="44" fillId="6" borderId="2" xfId="7" applyNumberFormat="1" applyFont="1" applyFill="1" applyBorder="1" applyAlignment="1">
      <alignment vertical="center"/>
    </xf>
    <xf numFmtId="179" fontId="44" fillId="6" borderId="1" xfId="7" applyNumberFormat="1" applyFont="1" applyFill="1" applyBorder="1" applyAlignment="1">
      <alignment vertical="center"/>
    </xf>
    <xf numFmtId="0" fontId="11" fillId="6" borderId="40" xfId="7" applyFont="1" applyFill="1" applyBorder="1" applyAlignment="1">
      <alignment vertical="center" wrapText="1"/>
    </xf>
    <xf numFmtId="0" fontId="44" fillId="6" borderId="9" xfId="7" applyFont="1" applyFill="1" applyBorder="1" applyAlignment="1">
      <alignment horizontal="justify" vertical="center" wrapText="1"/>
    </xf>
    <xf numFmtId="179" fontId="44" fillId="6" borderId="33" xfId="7" applyNumberFormat="1" applyFont="1" applyFill="1" applyBorder="1" applyAlignment="1">
      <alignment vertical="center"/>
    </xf>
    <xf numFmtId="179" fontId="44" fillId="6" borderId="21" xfId="7" applyNumberFormat="1" applyFont="1" applyFill="1" applyBorder="1" applyAlignment="1">
      <alignment vertical="center"/>
    </xf>
    <xf numFmtId="0" fontId="13" fillId="6" borderId="8" xfId="7" applyFont="1" applyFill="1" applyBorder="1" applyAlignment="1">
      <alignment horizontal="center" vertical="center" wrapText="1"/>
    </xf>
    <xf numFmtId="0" fontId="13" fillId="6" borderId="7" xfId="7" applyFont="1" applyFill="1" applyBorder="1" applyAlignment="1">
      <alignment horizontal="center" vertical="center" wrapText="1"/>
    </xf>
    <xf numFmtId="179" fontId="50" fillId="6" borderId="20" xfId="2" applyNumberFormat="1" applyFont="1" applyFill="1" applyBorder="1" applyAlignment="1" applyProtection="1">
      <alignment horizontal="right" vertical="center" wrapText="1"/>
    </xf>
    <xf numFmtId="179" fontId="50" fillId="6" borderId="19" xfId="2" applyNumberFormat="1" applyFont="1" applyFill="1" applyBorder="1" applyAlignment="1" applyProtection="1">
      <alignment horizontal="right" vertical="center" wrapText="1"/>
    </xf>
    <xf numFmtId="0" fontId="42" fillId="0" borderId="25" xfId="7" applyFont="1" applyBorder="1" applyAlignment="1">
      <alignment vertical="center"/>
    </xf>
    <xf numFmtId="0" fontId="42" fillId="0" borderId="29" xfId="7" applyFont="1" applyBorder="1" applyAlignment="1">
      <alignment vertical="center"/>
    </xf>
    <xf numFmtId="179" fontId="50" fillId="6" borderId="1" xfId="2" applyNumberFormat="1" applyFont="1" applyFill="1" applyBorder="1" applyAlignment="1" applyProtection="1">
      <alignment horizontal="right" vertical="center" wrapText="1"/>
    </xf>
    <xf numFmtId="0" fontId="48" fillId="6" borderId="28" xfId="7" applyFont="1" applyFill="1" applyBorder="1" applyAlignment="1">
      <alignment horizontal="right" vertical="center" wrapText="1"/>
    </xf>
    <xf numFmtId="5" fontId="40" fillId="6" borderId="2" xfId="2" applyNumberFormat="1" applyFont="1" applyFill="1" applyBorder="1" applyAlignment="1" applyProtection="1">
      <alignment horizontal="right" vertical="center" wrapText="1"/>
    </xf>
    <xf numFmtId="179" fontId="40" fillId="0" borderId="1" xfId="2" applyNumberFormat="1" applyFont="1" applyBorder="1" applyAlignment="1" applyProtection="1">
      <alignment horizontal="right" vertical="center" wrapText="1"/>
      <protection locked="0"/>
    </xf>
    <xf numFmtId="0" fontId="42" fillId="0" borderId="9" xfId="7" applyFont="1" applyBorder="1" applyAlignment="1" applyProtection="1">
      <alignment horizontal="justify" vertical="center" wrapText="1"/>
      <protection locked="0"/>
    </xf>
    <xf numFmtId="0" fontId="48" fillId="6" borderId="9" xfId="7" applyFont="1" applyFill="1" applyBorder="1" applyAlignment="1">
      <alignment vertical="center" wrapText="1"/>
    </xf>
    <xf numFmtId="179" fontId="50" fillId="6" borderId="2" xfId="2" applyNumberFormat="1" applyFont="1" applyFill="1" applyBorder="1" applyAlignment="1" applyProtection="1">
      <alignment horizontal="right" vertical="center" wrapText="1"/>
    </xf>
    <xf numFmtId="179" fontId="40" fillId="6" borderId="2" xfId="2" applyNumberFormat="1" applyFont="1" applyFill="1" applyBorder="1" applyAlignment="1" applyProtection="1">
      <alignment horizontal="right" vertical="center" wrapText="1"/>
    </xf>
    <xf numFmtId="0" fontId="48" fillId="6" borderId="9" xfId="7" applyFont="1" applyFill="1" applyBorder="1" applyAlignment="1">
      <alignment horizontal="justify" vertical="center" wrapText="1"/>
    </xf>
    <xf numFmtId="0" fontId="13" fillId="0" borderId="9" xfId="7" applyFont="1" applyBorder="1" applyAlignment="1" applyProtection="1">
      <alignment horizontal="justify" vertical="center"/>
      <protection locked="0"/>
    </xf>
    <xf numFmtId="0" fontId="48" fillId="6" borderId="6" xfId="7" applyFont="1" applyFill="1" applyBorder="1" applyAlignment="1">
      <alignment horizontal="justify" vertical="center" wrapText="1"/>
    </xf>
    <xf numFmtId="7" fontId="39" fillId="0" borderId="0" xfId="2" applyNumberFormat="1" applyFont="1" applyFill="1" applyBorder="1" applyAlignment="1" applyProtection="1">
      <alignment horizontal="right" vertical="center" wrapText="1"/>
    </xf>
    <xf numFmtId="10" fontId="41" fillId="0" borderId="0" xfId="7" applyNumberFormat="1" applyFont="1" applyAlignment="1">
      <alignment horizontal="center" vertical="center" wrapText="1"/>
    </xf>
    <xf numFmtId="0" fontId="44" fillId="0" borderId="0" xfId="7" applyFont="1" applyAlignment="1">
      <alignment horizontal="right" vertical="center" wrapText="1"/>
    </xf>
    <xf numFmtId="0" fontId="13" fillId="6" borderId="39" xfId="7" applyFont="1" applyFill="1" applyBorder="1" applyAlignment="1">
      <alignment horizontal="center" vertical="center" wrapText="1"/>
    </xf>
    <xf numFmtId="0" fontId="13" fillId="6" borderId="38" xfId="7" applyFont="1" applyFill="1" applyBorder="1" applyAlignment="1">
      <alignment horizontal="center" vertical="center" wrapText="1"/>
    </xf>
    <xf numFmtId="0" fontId="43" fillId="6" borderId="38" xfId="7" applyFont="1" applyFill="1" applyBorder="1" applyAlignment="1">
      <alignment horizontal="center" vertical="center" textRotation="90" wrapText="1"/>
    </xf>
    <xf numFmtId="0" fontId="42" fillId="6" borderId="38" xfId="7" applyFont="1" applyFill="1" applyBorder="1" applyAlignment="1">
      <alignment horizontal="center" vertical="center" wrapText="1"/>
    </xf>
    <xf numFmtId="0" fontId="42" fillId="6" borderId="37" xfId="7" applyFont="1" applyFill="1" applyBorder="1" applyAlignment="1">
      <alignment horizontal="justify" vertical="center" wrapText="1"/>
    </xf>
    <xf numFmtId="179" fontId="43" fillId="6" borderId="12" xfId="7" applyNumberFormat="1" applyFont="1" applyFill="1" applyBorder="1" applyAlignment="1">
      <alignment vertical="center" wrapText="1"/>
    </xf>
    <xf numFmtId="179" fontId="43" fillId="6" borderId="34" xfId="7" applyNumberFormat="1" applyFont="1" applyFill="1" applyBorder="1" applyAlignment="1">
      <alignment vertical="center" wrapText="1"/>
    </xf>
    <xf numFmtId="179" fontId="43" fillId="6" borderId="65" xfId="7" applyNumberFormat="1" applyFont="1" applyFill="1" applyBorder="1" applyAlignment="1">
      <alignment vertical="center" wrapText="1"/>
    </xf>
    <xf numFmtId="179" fontId="43" fillId="6" borderId="41" xfId="7" applyNumberFormat="1" applyFont="1" applyFill="1" applyBorder="1" applyAlignment="1">
      <alignment vertical="center" wrapText="1"/>
    </xf>
    <xf numFmtId="0" fontId="42" fillId="0" borderId="22" xfId="7" applyFont="1" applyBorder="1" applyAlignment="1" applyProtection="1">
      <alignment horizontal="center" vertical="center" wrapText="1"/>
      <protection locked="0"/>
    </xf>
    <xf numFmtId="0" fontId="42" fillId="0" borderId="21" xfId="7" applyFont="1" applyBorder="1" applyAlignment="1" applyProtection="1">
      <alignment horizontal="center" vertical="center" wrapText="1"/>
      <protection locked="0"/>
    </xf>
    <xf numFmtId="179" fontId="40" fillId="0" borderId="21" xfId="2" applyNumberFormat="1" applyFont="1" applyBorder="1" applyAlignment="1" applyProtection="1">
      <alignment horizontal="right" vertical="center" wrapText="1"/>
      <protection locked="0"/>
    </xf>
    <xf numFmtId="179" fontId="40" fillId="6" borderId="33" xfId="2" applyNumberFormat="1" applyFont="1" applyFill="1" applyBorder="1" applyAlignment="1" applyProtection="1">
      <alignment horizontal="right" vertical="center" wrapText="1"/>
    </xf>
    <xf numFmtId="0" fontId="42" fillId="0" borderId="29" xfId="7" applyFont="1" applyBorder="1" applyAlignment="1" applyProtection="1">
      <alignment horizontal="justify" vertical="center" wrapText="1"/>
      <protection locked="0"/>
    </xf>
    <xf numFmtId="179" fontId="39" fillId="6" borderId="1" xfId="2" applyNumberFormat="1" applyFont="1" applyFill="1" applyBorder="1" applyAlignment="1" applyProtection="1">
      <alignment horizontal="right" vertical="center" wrapText="1"/>
      <protection locked="0"/>
    </xf>
    <xf numFmtId="179" fontId="39" fillId="6" borderId="2" xfId="2" applyNumberFormat="1" applyFont="1" applyFill="1" applyBorder="1" applyAlignment="1" applyProtection="1">
      <alignment horizontal="right" vertical="center" wrapText="1"/>
    </xf>
    <xf numFmtId="0" fontId="48" fillId="6" borderId="4" xfId="7" applyFont="1" applyFill="1" applyBorder="1" applyAlignment="1">
      <alignment horizontal="right" vertical="center" wrapText="1"/>
    </xf>
    <xf numFmtId="179" fontId="50" fillId="6" borderId="4" xfId="2" applyNumberFormat="1" applyFont="1" applyFill="1" applyBorder="1" applyAlignment="1" applyProtection="1">
      <alignment horizontal="right" vertical="center" wrapText="1"/>
    </xf>
    <xf numFmtId="179" fontId="50" fillId="6" borderId="5" xfId="2" applyNumberFormat="1" applyFont="1" applyFill="1" applyBorder="1" applyAlignment="1" applyProtection="1">
      <alignment horizontal="right" vertical="center" wrapText="1"/>
    </xf>
    <xf numFmtId="10" fontId="41" fillId="6" borderId="15" xfId="7" applyNumberFormat="1" applyFont="1" applyFill="1" applyBorder="1" applyAlignment="1">
      <alignment horizontal="center" vertical="center" wrapText="1"/>
    </xf>
    <xf numFmtId="179" fontId="40" fillId="0" borderId="3" xfId="2" applyNumberFormat="1" applyFont="1" applyBorder="1" applyAlignment="1" applyProtection="1">
      <alignment horizontal="right" vertical="center" wrapText="1"/>
      <protection locked="0"/>
    </xf>
    <xf numFmtId="179" fontId="40" fillId="0" borderId="27" xfId="2" applyNumberFormat="1" applyFont="1" applyBorder="1" applyAlignment="1" applyProtection="1">
      <alignment horizontal="right" vertical="center" wrapText="1"/>
      <protection locked="0"/>
    </xf>
    <xf numFmtId="10" fontId="41" fillId="6" borderId="24" xfId="9" applyNumberFormat="1" applyFont="1" applyFill="1" applyBorder="1" applyAlignment="1" applyProtection="1">
      <alignment horizontal="center" vertical="center"/>
    </xf>
    <xf numFmtId="5" fontId="40" fillId="6" borderId="33" xfId="2" applyNumberFormat="1" applyFont="1" applyFill="1" applyBorder="1" applyAlignment="1" applyProtection="1">
      <alignment horizontal="right" vertical="center" wrapText="1"/>
    </xf>
    <xf numFmtId="179" fontId="43" fillId="6" borderId="65" xfId="7" applyNumberFormat="1" applyFont="1" applyFill="1" applyBorder="1" applyAlignment="1">
      <alignment vertical="center"/>
    </xf>
    <xf numFmtId="179" fontId="43" fillId="6" borderId="41" xfId="7" applyNumberFormat="1" applyFont="1" applyFill="1" applyBorder="1" applyAlignment="1">
      <alignment vertical="center"/>
    </xf>
    <xf numFmtId="179" fontId="50" fillId="6" borderId="22" xfId="2" applyNumberFormat="1" applyFont="1" applyFill="1" applyBorder="1" applyAlignment="1" applyProtection="1">
      <alignment horizontal="right" vertical="center" wrapText="1"/>
    </xf>
    <xf numFmtId="179" fontId="50" fillId="6" borderId="23" xfId="2" applyNumberFormat="1" applyFont="1" applyFill="1" applyBorder="1" applyAlignment="1" applyProtection="1">
      <alignment horizontal="right" vertical="center" wrapText="1"/>
    </xf>
    <xf numFmtId="10" fontId="54" fillId="6" borderId="1" xfId="9" applyNumberFormat="1" applyFont="1" applyFill="1" applyBorder="1" applyAlignment="1" applyProtection="1">
      <alignment horizontal="center" vertical="center"/>
    </xf>
    <xf numFmtId="0" fontId="52" fillId="6" borderId="9" xfId="7" applyFont="1" applyFill="1" applyBorder="1" applyAlignment="1">
      <alignment horizontal="left" vertical="center" wrapText="1"/>
    </xf>
    <xf numFmtId="0" fontId="51" fillId="6" borderId="9" xfId="7" applyFont="1" applyFill="1" applyBorder="1" applyAlignment="1">
      <alignment horizontal="right" vertical="center" wrapText="1"/>
    </xf>
    <xf numFmtId="179" fontId="50" fillId="6" borderId="12" xfId="2" applyNumberFormat="1" applyFont="1" applyFill="1" applyBorder="1" applyAlignment="1" applyProtection="1">
      <alignment horizontal="right" vertical="center" wrapText="1"/>
    </xf>
    <xf numFmtId="0" fontId="41" fillId="6" borderId="1" xfId="7" applyFont="1" applyFill="1" applyBorder="1" applyAlignment="1">
      <alignment horizontal="center" vertical="center"/>
    </xf>
    <xf numFmtId="0" fontId="42" fillId="6" borderId="0" xfId="7" applyFont="1" applyFill="1" applyAlignment="1">
      <alignment vertical="center"/>
    </xf>
    <xf numFmtId="0" fontId="44" fillId="6" borderId="11" xfId="7" applyFont="1" applyFill="1" applyBorder="1" applyAlignment="1">
      <alignment horizontal="justify" vertical="center" wrapText="1"/>
    </xf>
    <xf numFmtId="180" fontId="41" fillId="6" borderId="1" xfId="7" applyNumberFormat="1" applyFont="1" applyFill="1" applyBorder="1" applyAlignment="1">
      <alignment horizontal="center" vertical="center" wrapText="1"/>
    </xf>
    <xf numFmtId="180" fontId="41" fillId="6" borderId="1" xfId="7" applyNumberFormat="1" applyFont="1" applyFill="1" applyBorder="1" applyAlignment="1">
      <alignment horizontal="center" vertical="center"/>
    </xf>
    <xf numFmtId="0" fontId="48" fillId="6" borderId="13" xfId="7" applyFont="1" applyFill="1" applyBorder="1" applyAlignment="1">
      <alignment horizontal="right" vertical="center" wrapText="1"/>
    </xf>
    <xf numFmtId="0" fontId="44" fillId="6" borderId="28" xfId="7" applyFont="1" applyFill="1" applyBorder="1" applyAlignment="1">
      <alignment horizontal="left" vertical="center" wrapText="1"/>
    </xf>
    <xf numFmtId="179" fontId="40" fillId="6" borderId="1" xfId="2" applyNumberFormat="1" applyFont="1" applyFill="1" applyBorder="1" applyAlignment="1" applyProtection="1">
      <alignment horizontal="center" vertical="center" wrapText="1"/>
    </xf>
    <xf numFmtId="179" fontId="42" fillId="6" borderId="1" xfId="7" applyNumberFormat="1" applyFont="1" applyFill="1" applyBorder="1" applyAlignment="1">
      <alignment horizontal="center" vertical="center" wrapText="1"/>
    </xf>
    <xf numFmtId="0" fontId="42" fillId="6" borderId="28" xfId="7" applyFont="1" applyFill="1" applyBorder="1" applyAlignment="1">
      <alignment horizontal="left" vertical="center" wrapText="1"/>
    </xf>
    <xf numFmtId="179" fontId="40" fillId="6" borderId="14" xfId="2" applyNumberFormat="1" applyFont="1" applyFill="1" applyBorder="1" applyAlignment="1" applyProtection="1">
      <alignment horizontal="right" vertical="center" wrapText="1"/>
    </xf>
    <xf numFmtId="0" fontId="44" fillId="6" borderId="4" xfId="7" applyFont="1" applyFill="1" applyBorder="1" applyAlignment="1">
      <alignment vertical="center" wrapText="1"/>
    </xf>
    <xf numFmtId="0" fontId="44" fillId="6" borderId="28" xfId="7" applyFont="1" applyFill="1" applyBorder="1" applyAlignment="1">
      <alignment vertical="center" wrapText="1"/>
    </xf>
    <xf numFmtId="0" fontId="44" fillId="6" borderId="5" xfId="7" applyFont="1" applyFill="1" applyBorder="1" applyAlignment="1">
      <alignment vertical="center" wrapText="1"/>
    </xf>
    <xf numFmtId="181" fontId="40" fillId="6" borderId="1" xfId="2" applyNumberFormat="1" applyFont="1" applyFill="1" applyBorder="1" applyAlignment="1" applyProtection="1">
      <alignment horizontal="right" vertical="center" wrapText="1"/>
    </xf>
    <xf numFmtId="182" fontId="42" fillId="0" borderId="1" xfId="7" applyNumberFormat="1" applyFont="1" applyBorder="1" applyAlignment="1" applyProtection="1">
      <alignment horizontal="center" vertical="center" wrapText="1"/>
      <protection locked="0"/>
    </xf>
    <xf numFmtId="0" fontId="45" fillId="0" borderId="0" xfId="8" applyFont="1" applyAlignment="1">
      <alignment horizontal="right" vertical="center"/>
    </xf>
    <xf numFmtId="0" fontId="30" fillId="0" borderId="0" xfId="8" applyFont="1" applyAlignment="1">
      <alignment horizontal="center" vertical="center"/>
    </xf>
    <xf numFmtId="0" fontId="45" fillId="0" borderId="0" xfId="8" applyFont="1" applyAlignment="1">
      <alignment horizontal="right" vertical="center" wrapText="1"/>
    </xf>
    <xf numFmtId="0" fontId="10" fillId="6" borderId="0" xfId="7" applyFont="1" applyFill="1" applyAlignment="1">
      <alignment horizontal="center" vertical="center" wrapText="1"/>
    </xf>
    <xf numFmtId="164" fontId="19" fillId="0" borderId="0" xfId="10" applyNumberFormat="1" applyFont="1" applyBorder="1" applyAlignment="1" applyProtection="1">
      <alignment horizontal="center" vertical="center" wrapText="1"/>
    </xf>
    <xf numFmtId="0" fontId="30" fillId="0" borderId="0" xfId="8" applyFont="1" applyAlignment="1">
      <alignment horizontal="center" vertical="center" wrapText="1"/>
    </xf>
    <xf numFmtId="164" fontId="30" fillId="0" borderId="59" xfId="10" applyNumberFormat="1" applyFont="1" applyBorder="1" applyAlignment="1" applyProtection="1">
      <alignment horizontal="center" vertical="center" wrapText="1"/>
      <protection locked="0"/>
    </xf>
    <xf numFmtId="164" fontId="30" fillId="0" borderId="60" xfId="10" applyNumberFormat="1" applyFont="1" applyBorder="1" applyAlignment="1" applyProtection="1">
      <alignment horizontal="center" vertical="center" wrapText="1"/>
      <protection locked="0"/>
    </xf>
    <xf numFmtId="164" fontId="30" fillId="0" borderId="61" xfId="10" applyNumberFormat="1" applyFont="1" applyBorder="1" applyAlignment="1" applyProtection="1">
      <alignment horizontal="center" vertical="center" wrapText="1"/>
      <protection locked="0"/>
    </xf>
    <xf numFmtId="0" fontId="45" fillId="0" borderId="0" xfId="8" applyFont="1" applyAlignment="1">
      <alignment horizontal="center" vertical="center" wrapText="1"/>
    </xf>
    <xf numFmtId="164" fontId="45" fillId="0" borderId="3" xfId="10" applyNumberFormat="1" applyFont="1" applyBorder="1" applyAlignment="1" applyProtection="1">
      <alignment horizontal="center" vertical="center" wrapText="1"/>
      <protection locked="0"/>
    </xf>
    <xf numFmtId="164" fontId="45" fillId="0" borderId="4" xfId="10" applyNumberFormat="1" applyFont="1" applyBorder="1" applyAlignment="1" applyProtection="1">
      <alignment horizontal="center" vertical="center" wrapText="1"/>
      <protection locked="0"/>
    </xf>
    <xf numFmtId="164" fontId="45" fillId="0" borderId="27" xfId="10" applyNumberFormat="1" applyFont="1" applyBorder="1" applyAlignment="1" applyProtection="1">
      <alignment horizontal="center" vertical="center" wrapText="1"/>
      <protection locked="0"/>
    </xf>
    <xf numFmtId="0" fontId="45" fillId="0" borderId="3" xfId="10" quotePrefix="1" applyNumberFormat="1" applyFont="1" applyBorder="1" applyAlignment="1" applyProtection="1">
      <alignment horizontal="center" vertical="center" wrapText="1"/>
      <protection locked="0"/>
    </xf>
    <xf numFmtId="0" fontId="45" fillId="0" borderId="4" xfId="10" applyNumberFormat="1" applyFont="1" applyBorder="1" applyAlignment="1" applyProtection="1">
      <alignment horizontal="center" vertical="center" wrapText="1"/>
      <protection locked="0"/>
    </xf>
    <xf numFmtId="0" fontId="45" fillId="0" borderId="27" xfId="10" applyNumberFormat="1" applyFont="1" applyBorder="1" applyAlignment="1" applyProtection="1">
      <alignment horizontal="center" vertical="center" wrapText="1"/>
      <protection locked="0"/>
    </xf>
    <xf numFmtId="0" fontId="11" fillId="0" borderId="0" xfId="7" applyFont="1" applyAlignment="1">
      <alignment horizontal="center" vertical="center" wrapText="1"/>
    </xf>
    <xf numFmtId="0" fontId="10" fillId="0" borderId="0" xfId="7" applyFont="1" applyAlignment="1">
      <alignment horizontal="center" vertical="center" wrapText="1"/>
    </xf>
    <xf numFmtId="0" fontId="30" fillId="0" borderId="0" xfId="8" applyFont="1" applyAlignment="1">
      <alignment horizontal="right" vertical="center"/>
    </xf>
    <xf numFmtId="0" fontId="44" fillId="6" borderId="28" xfId="7" applyFont="1" applyFill="1" applyBorder="1" applyAlignment="1">
      <alignment horizontal="right" vertical="center" wrapText="1"/>
    </xf>
    <xf numFmtId="0" fontId="44" fillId="6" borderId="4" xfId="7" applyFont="1" applyFill="1" applyBorder="1" applyAlignment="1">
      <alignment horizontal="right" vertical="center" wrapText="1"/>
    </xf>
    <xf numFmtId="0" fontId="44" fillId="6" borderId="27" xfId="7" applyFont="1" applyFill="1" applyBorder="1" applyAlignment="1">
      <alignment horizontal="right" vertical="center" wrapText="1"/>
    </xf>
    <xf numFmtId="181" fontId="44" fillId="6" borderId="1" xfId="7" applyNumberFormat="1" applyFont="1" applyFill="1" applyBorder="1" applyAlignment="1">
      <alignment horizontal="right" vertical="center" wrapText="1"/>
    </xf>
    <xf numFmtId="0" fontId="44" fillId="6" borderId="28" xfId="7" applyFont="1" applyFill="1" applyBorder="1" applyAlignment="1">
      <alignment horizontal="center" vertical="center" wrapText="1"/>
    </xf>
    <xf numFmtId="0" fontId="44" fillId="6" borderId="4" xfId="7" applyFont="1" applyFill="1" applyBorder="1" applyAlignment="1">
      <alignment horizontal="center" vertical="center" wrapText="1"/>
    </xf>
    <xf numFmtId="0" fontId="44" fillId="6" borderId="5" xfId="7" applyFont="1" applyFill="1" applyBorder="1" applyAlignment="1">
      <alignment horizontal="center" vertical="center" wrapText="1"/>
    </xf>
    <xf numFmtId="179" fontId="40" fillId="6" borderId="1" xfId="2" applyNumberFormat="1" applyFont="1" applyFill="1" applyBorder="1" applyAlignment="1" applyProtection="1">
      <alignment horizontal="center" vertical="center" wrapText="1"/>
    </xf>
    <xf numFmtId="181" fontId="42" fillId="6" borderId="3" xfId="7" applyNumberFormat="1" applyFont="1" applyFill="1" applyBorder="1" applyAlignment="1">
      <alignment horizontal="right" vertical="center" wrapText="1"/>
    </xf>
    <xf numFmtId="181" fontId="42" fillId="6" borderId="27" xfId="7" applyNumberFormat="1" applyFont="1" applyFill="1" applyBorder="1" applyAlignment="1">
      <alignment horizontal="right" vertical="center" wrapText="1"/>
    </xf>
    <xf numFmtId="0" fontId="48" fillId="6" borderId="18" xfId="7" applyFont="1" applyFill="1" applyBorder="1" applyAlignment="1">
      <alignment horizontal="right" vertical="center" wrapText="1"/>
    </xf>
    <xf numFmtId="0" fontId="48" fillId="6" borderId="19" xfId="7" applyFont="1" applyFill="1" applyBorder="1" applyAlignment="1">
      <alignment horizontal="right" vertical="center" wrapText="1"/>
    </xf>
    <xf numFmtId="179" fontId="48" fillId="6" borderId="19" xfId="7" applyNumberFormat="1" applyFont="1" applyFill="1" applyBorder="1" applyAlignment="1">
      <alignment horizontal="center" vertical="center" wrapText="1"/>
    </xf>
    <xf numFmtId="0" fontId="44" fillId="6" borderId="3" xfId="7" applyFont="1" applyFill="1" applyBorder="1" applyAlignment="1">
      <alignment horizontal="center" vertical="center"/>
    </xf>
    <xf numFmtId="0" fontId="44" fillId="6" borderId="27" xfId="7" applyFont="1" applyFill="1" applyBorder="1" applyAlignment="1">
      <alignment horizontal="center" vertical="center"/>
    </xf>
    <xf numFmtId="0" fontId="42" fillId="6" borderId="42" xfId="7" applyFont="1" applyFill="1" applyBorder="1" applyAlignment="1">
      <alignment horizontal="center" vertical="center" textRotation="90" wrapText="1"/>
    </xf>
    <xf numFmtId="0" fontId="42" fillId="6" borderId="58" xfId="7" applyFont="1" applyFill="1" applyBorder="1" applyAlignment="1">
      <alignment horizontal="center" vertical="center" textRotation="90" wrapText="1"/>
    </xf>
    <xf numFmtId="0" fontId="11" fillId="6" borderId="43" xfId="7" applyFont="1" applyFill="1" applyBorder="1" applyAlignment="1">
      <alignment horizontal="center" vertical="center" wrapText="1"/>
    </xf>
    <xf numFmtId="0" fontId="11" fillId="6" borderId="58" xfId="7" applyFont="1" applyFill="1" applyBorder="1" applyAlignment="1">
      <alignment horizontal="center" vertical="center" wrapText="1"/>
    </xf>
    <xf numFmtId="10" fontId="41" fillId="6" borderId="12" xfId="7" applyNumberFormat="1" applyFont="1" applyFill="1" applyBorder="1" applyAlignment="1">
      <alignment horizontal="center" vertical="center" wrapText="1"/>
    </xf>
    <xf numFmtId="10" fontId="41" fillId="6" borderId="34" xfId="7" applyNumberFormat="1" applyFont="1" applyFill="1" applyBorder="1" applyAlignment="1">
      <alignment horizontal="center" vertical="center" wrapText="1"/>
    </xf>
    <xf numFmtId="10" fontId="41" fillId="6" borderId="65" xfId="7" applyNumberFormat="1" applyFont="1" applyFill="1" applyBorder="1" applyAlignment="1">
      <alignment horizontal="center" vertical="center" wrapText="1"/>
    </xf>
    <xf numFmtId="10" fontId="41" fillId="6" borderId="41" xfId="7" applyNumberFormat="1" applyFont="1" applyFill="1" applyBorder="1" applyAlignment="1">
      <alignment horizontal="center" vertical="center" wrapText="1"/>
    </xf>
    <xf numFmtId="10" fontId="41" fillId="6" borderId="15" xfId="7" applyNumberFormat="1" applyFont="1" applyFill="1" applyBorder="1" applyAlignment="1">
      <alignment horizontal="center" vertical="center" wrapText="1"/>
    </xf>
    <xf numFmtId="10" fontId="41" fillId="6" borderId="24" xfId="7" applyNumberFormat="1" applyFont="1" applyFill="1" applyBorder="1" applyAlignment="1">
      <alignment horizontal="center" vertical="center" wrapText="1"/>
    </xf>
    <xf numFmtId="0" fontId="48" fillId="6" borderId="28" xfId="7" applyFont="1" applyFill="1" applyBorder="1" applyAlignment="1">
      <alignment horizontal="right" vertical="center" wrapText="1"/>
    </xf>
    <xf numFmtId="0" fontId="48" fillId="6" borderId="27" xfId="7" applyFont="1" applyFill="1" applyBorder="1" applyAlignment="1">
      <alignment horizontal="right" vertical="center" wrapText="1"/>
    </xf>
    <xf numFmtId="0" fontId="53" fillId="6" borderId="3" xfId="7" applyFont="1" applyFill="1" applyBorder="1" applyAlignment="1">
      <alignment horizontal="center" vertical="center" wrapText="1"/>
    </xf>
    <xf numFmtId="0" fontId="53" fillId="6" borderId="4" xfId="7" applyFont="1" applyFill="1" applyBorder="1" applyAlignment="1">
      <alignment horizontal="center" vertical="center" wrapText="1"/>
    </xf>
    <xf numFmtId="0" fontId="53" fillId="6" borderId="5" xfId="7" applyFont="1" applyFill="1" applyBorder="1" applyAlignment="1">
      <alignment horizontal="center" vertical="center" wrapText="1"/>
    </xf>
    <xf numFmtId="0" fontId="42" fillId="6" borderId="3" xfId="7" applyFont="1" applyFill="1" applyBorder="1" applyAlignment="1" applyProtection="1">
      <alignment horizontal="center" vertical="center" wrapText="1"/>
      <protection locked="0"/>
    </xf>
    <xf numFmtId="0" fontId="42" fillId="6" borderId="4" xfId="7" applyFont="1" applyFill="1" applyBorder="1" applyAlignment="1" applyProtection="1">
      <alignment horizontal="center" vertical="center" wrapText="1"/>
      <protection locked="0"/>
    </xf>
    <xf numFmtId="0" fontId="42" fillId="6" borderId="5" xfId="7" applyFont="1" applyFill="1" applyBorder="1" applyAlignment="1" applyProtection="1">
      <alignment horizontal="center" vertical="center" wrapText="1"/>
      <protection locked="0"/>
    </xf>
    <xf numFmtId="0" fontId="48" fillId="6" borderId="9" xfId="7" applyFont="1" applyFill="1" applyBorder="1" applyAlignment="1">
      <alignment horizontal="right" vertical="center" wrapText="1"/>
    </xf>
    <xf numFmtId="0" fontId="48" fillId="6" borderId="1" xfId="7" applyFont="1" applyFill="1" applyBorder="1" applyAlignment="1">
      <alignment horizontal="right" vertical="center" wrapText="1"/>
    </xf>
    <xf numFmtId="179" fontId="43" fillId="6" borderId="12" xfId="7" applyNumberFormat="1" applyFont="1" applyFill="1" applyBorder="1" applyAlignment="1">
      <alignment horizontal="center" vertical="center" wrapText="1"/>
    </xf>
    <xf numFmtId="179" fontId="43" fillId="6" borderId="34" xfId="7" applyNumberFormat="1" applyFont="1" applyFill="1" applyBorder="1" applyAlignment="1">
      <alignment horizontal="center" vertical="center" wrapText="1"/>
    </xf>
    <xf numFmtId="179" fontId="43" fillId="6" borderId="65" xfId="7" applyNumberFormat="1" applyFont="1" applyFill="1" applyBorder="1" applyAlignment="1">
      <alignment horizontal="center" vertical="center" wrapText="1"/>
    </xf>
    <xf numFmtId="179" fontId="43" fillId="6" borderId="41" xfId="7" applyNumberFormat="1" applyFont="1" applyFill="1" applyBorder="1" applyAlignment="1">
      <alignment horizontal="center" vertical="center" wrapText="1"/>
    </xf>
    <xf numFmtId="179" fontId="43" fillId="6" borderId="15" xfId="7" applyNumberFormat="1" applyFont="1" applyFill="1" applyBorder="1" applyAlignment="1">
      <alignment horizontal="center" vertical="center" wrapText="1"/>
    </xf>
    <xf numFmtId="179" fontId="43" fillId="6" borderId="24" xfId="7" applyNumberFormat="1" applyFont="1" applyFill="1" applyBorder="1" applyAlignment="1">
      <alignment horizontal="center" vertical="center" wrapText="1"/>
    </xf>
    <xf numFmtId="179" fontId="43" fillId="6" borderId="13" xfId="7" applyNumberFormat="1" applyFont="1" applyFill="1" applyBorder="1" applyAlignment="1">
      <alignment horizontal="center" vertical="center" wrapText="1"/>
    </xf>
    <xf numFmtId="179" fontId="43" fillId="6" borderId="0" xfId="7" applyNumberFormat="1" applyFont="1" applyFill="1" applyAlignment="1">
      <alignment horizontal="center" vertical="center" wrapText="1"/>
    </xf>
    <xf numFmtId="0" fontId="48" fillId="6" borderId="59" xfId="7" applyFont="1" applyFill="1" applyBorder="1" applyAlignment="1">
      <alignment horizontal="center" vertical="center" wrapText="1"/>
    </xf>
    <xf numFmtId="0" fontId="48" fillId="6" borderId="60" xfId="7" applyFont="1" applyFill="1" applyBorder="1" applyAlignment="1">
      <alignment horizontal="center" vertical="center" wrapText="1"/>
    </xf>
    <xf numFmtId="0" fontId="48" fillId="6" borderId="61" xfId="7" applyFont="1" applyFill="1" applyBorder="1" applyAlignment="1">
      <alignment horizontal="center" vertical="center" wrapText="1"/>
    </xf>
    <xf numFmtId="0" fontId="51" fillId="6" borderId="3" xfId="7" applyFont="1" applyFill="1" applyBorder="1" applyAlignment="1">
      <alignment horizontal="center" vertical="center" wrapText="1"/>
    </xf>
    <xf numFmtId="0" fontId="51" fillId="6" borderId="4" xfId="7" applyFont="1" applyFill="1" applyBorder="1" applyAlignment="1">
      <alignment horizontal="center" vertical="center" wrapText="1"/>
    </xf>
    <xf numFmtId="0" fontId="51" fillId="6" borderId="5" xfId="7" applyFont="1" applyFill="1" applyBorder="1" applyAlignment="1">
      <alignment horizontal="center" vertical="center" wrapText="1"/>
    </xf>
    <xf numFmtId="0" fontId="53" fillId="6" borderId="13" xfId="7" applyFont="1" applyFill="1" applyBorder="1" applyAlignment="1">
      <alignment horizontal="center" vertical="center" wrapText="1"/>
    </xf>
    <xf numFmtId="0" fontId="53" fillId="6" borderId="42" xfId="7" applyFont="1" applyFill="1" applyBorder="1" applyAlignment="1">
      <alignment horizontal="center" vertical="center" wrapText="1"/>
    </xf>
    <xf numFmtId="0" fontId="53" fillId="6" borderId="44" xfId="7" applyFont="1" applyFill="1" applyBorder="1" applyAlignment="1">
      <alignment horizontal="center" vertical="center" wrapText="1"/>
    </xf>
    <xf numFmtId="0" fontId="53" fillId="6" borderId="57" xfId="7" applyFont="1" applyFill="1" applyBorder="1" applyAlignment="1">
      <alignment horizontal="center" vertical="center" wrapText="1"/>
    </xf>
    <xf numFmtId="0" fontId="48" fillId="6" borderId="34" xfId="7" applyFont="1" applyFill="1" applyBorder="1" applyAlignment="1">
      <alignment horizontal="right" vertical="center" wrapText="1"/>
    </xf>
    <xf numFmtId="0" fontId="48" fillId="0" borderId="59" xfId="7" applyFont="1" applyBorder="1" applyAlignment="1">
      <alignment horizontal="center" vertical="center"/>
    </xf>
    <xf numFmtId="0" fontId="48" fillId="0" borderId="60" xfId="7" applyFont="1" applyBorder="1" applyAlignment="1">
      <alignment horizontal="center" vertical="center"/>
    </xf>
    <xf numFmtId="0" fontId="48" fillId="0" borderId="61" xfId="7" applyFont="1" applyBorder="1" applyAlignment="1">
      <alignment horizontal="center" vertical="center"/>
    </xf>
    <xf numFmtId="0" fontId="44" fillId="6" borderId="32" xfId="7" applyFont="1" applyFill="1" applyBorder="1" applyAlignment="1">
      <alignment horizontal="center" vertical="center" wrapText="1"/>
    </xf>
    <xf numFmtId="0" fontId="44" fillId="6" borderId="30" xfId="7" applyFont="1" applyFill="1" applyBorder="1" applyAlignment="1">
      <alignment horizontal="center" vertical="center" wrapText="1"/>
    </xf>
    <xf numFmtId="0" fontId="44" fillId="6" borderId="31" xfId="7" applyFont="1" applyFill="1" applyBorder="1" applyAlignment="1">
      <alignment horizontal="center" vertical="center" wrapText="1"/>
    </xf>
    <xf numFmtId="0" fontId="53" fillId="6" borderId="16" xfId="7" applyFont="1" applyFill="1" applyBorder="1" applyAlignment="1">
      <alignment horizontal="center" vertical="center" wrapText="1"/>
    </xf>
    <xf numFmtId="0" fontId="46" fillId="6" borderId="52" xfId="7" applyFont="1" applyFill="1" applyBorder="1" applyAlignment="1">
      <alignment horizontal="center" vertical="center" wrapText="1"/>
    </xf>
    <xf numFmtId="0" fontId="46" fillId="6" borderId="53" xfId="7" applyFont="1" applyFill="1" applyBorder="1" applyAlignment="1">
      <alignment horizontal="center" vertical="center" wrapText="1"/>
    </xf>
    <xf numFmtId="0" fontId="46" fillId="6" borderId="54" xfId="7" applyFont="1" applyFill="1" applyBorder="1" applyAlignment="1">
      <alignment horizontal="center" vertical="center" wrapText="1"/>
    </xf>
    <xf numFmtId="0" fontId="19" fillId="10" borderId="12" xfId="0" applyFont="1" applyFill="1" applyBorder="1" applyAlignment="1" applyProtection="1">
      <alignment horizontal="center" vertical="center" wrapText="1"/>
      <protection hidden="1"/>
    </xf>
    <xf numFmtId="0" fontId="19" fillId="10" borderId="13" xfId="0" applyFont="1" applyFill="1" applyBorder="1" applyAlignment="1" applyProtection="1">
      <alignment horizontal="center" vertical="center" wrapText="1"/>
      <protection hidden="1"/>
    </xf>
    <xf numFmtId="0" fontId="19" fillId="10" borderId="34" xfId="0" applyFont="1" applyFill="1" applyBorder="1" applyAlignment="1" applyProtection="1">
      <alignment horizontal="center" vertical="center" wrapText="1"/>
      <protection hidden="1"/>
    </xf>
    <xf numFmtId="0" fontId="19" fillId="10" borderId="15" xfId="0" applyFont="1" applyFill="1" applyBorder="1" applyAlignment="1" applyProtection="1">
      <alignment horizontal="center" vertical="center" wrapText="1"/>
      <protection hidden="1"/>
    </xf>
    <xf numFmtId="0" fontId="19" fillId="10" borderId="16" xfId="0" applyFont="1" applyFill="1" applyBorder="1" applyAlignment="1" applyProtection="1">
      <alignment horizontal="center" vertical="center" wrapText="1"/>
      <protection hidden="1"/>
    </xf>
    <xf numFmtId="0" fontId="19" fillId="10" borderId="24" xfId="0" applyFont="1" applyFill="1" applyBorder="1" applyAlignment="1" applyProtection="1">
      <alignment horizontal="center" vertical="center" wrapText="1"/>
      <protection hidden="1"/>
    </xf>
    <xf numFmtId="0" fontId="18" fillId="0" borderId="59" xfId="0" applyFont="1" applyBorder="1" applyAlignment="1" applyProtection="1">
      <alignment horizontal="center" vertical="center" wrapText="1"/>
      <protection hidden="1"/>
    </xf>
    <xf numFmtId="0" fontId="18" fillId="0" borderId="63" xfId="0" applyFont="1" applyBorder="1" applyAlignment="1" applyProtection="1">
      <alignment horizontal="center" vertical="center" wrapText="1"/>
      <protection hidden="1"/>
    </xf>
    <xf numFmtId="0" fontId="19" fillId="0" borderId="32" xfId="0" applyFont="1" applyBorder="1" applyAlignment="1" applyProtection="1">
      <alignment horizontal="center" vertical="center"/>
      <protection hidden="1"/>
    </xf>
    <xf numFmtId="0" fontId="19" fillId="0" borderId="30" xfId="0" applyFont="1" applyBorder="1" applyAlignment="1" applyProtection="1">
      <alignment horizontal="center" vertical="center"/>
      <protection hidden="1"/>
    </xf>
    <xf numFmtId="0" fontId="13" fillId="0" borderId="52" xfId="0" applyFont="1" applyBorder="1" applyAlignment="1">
      <alignment horizontal="center"/>
    </xf>
    <xf numFmtId="0" fontId="13" fillId="0" borderId="53" xfId="0" applyFont="1" applyBorder="1" applyAlignment="1">
      <alignment horizontal="center"/>
    </xf>
    <xf numFmtId="0" fontId="19" fillId="0" borderId="43" xfId="0" applyFont="1" applyBorder="1" applyAlignment="1" applyProtection="1">
      <alignment horizontal="left" vertical="center"/>
      <protection hidden="1"/>
    </xf>
    <xf numFmtId="0" fontId="19" fillId="0" borderId="57" xfId="0" applyFont="1" applyBorder="1" applyAlignment="1" applyProtection="1">
      <alignment horizontal="left" vertical="center"/>
      <protection hidden="1"/>
    </xf>
    <xf numFmtId="0" fontId="19" fillId="0" borderId="0" xfId="0" applyFont="1" applyAlignment="1" applyProtection="1">
      <alignment horizontal="center" vertical="center"/>
      <protection hidden="1"/>
    </xf>
    <xf numFmtId="164" fontId="19" fillId="6" borderId="46" xfId="0" applyNumberFormat="1" applyFont="1" applyFill="1" applyBorder="1" applyAlignment="1">
      <alignment horizontal="center" vertical="center"/>
    </xf>
    <xf numFmtId="164" fontId="19" fillId="6" borderId="49" xfId="0" applyNumberFormat="1" applyFont="1" applyFill="1" applyBorder="1" applyAlignment="1">
      <alignment horizontal="center" vertical="center"/>
    </xf>
    <xf numFmtId="0" fontId="18" fillId="0" borderId="4" xfId="0" applyFont="1" applyBorder="1" applyAlignment="1" applyProtection="1">
      <alignment horizontal="center" vertical="center"/>
      <protection hidden="1"/>
    </xf>
    <xf numFmtId="0" fontId="18" fillId="0" borderId="5"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171" fontId="18" fillId="0" borderId="3" xfId="0" applyNumberFormat="1" applyFont="1" applyBorder="1" applyAlignment="1" applyProtection="1">
      <alignment horizontal="center" vertical="center"/>
      <protection hidden="1"/>
    </xf>
    <xf numFmtId="171" fontId="18" fillId="0" borderId="4" xfId="0" applyNumberFormat="1" applyFont="1" applyBorder="1" applyAlignment="1" applyProtection="1">
      <alignment horizontal="center" vertical="center"/>
      <protection hidden="1"/>
    </xf>
    <xf numFmtId="171" fontId="18" fillId="0" borderId="5" xfId="0" applyNumberFormat="1" applyFont="1" applyBorder="1" applyAlignment="1" applyProtection="1">
      <alignment horizontal="center" vertical="center"/>
      <protection hidden="1"/>
    </xf>
    <xf numFmtId="0" fontId="18" fillId="0" borderId="15" xfId="0" applyFont="1" applyBorder="1" applyAlignment="1" applyProtection="1">
      <alignment horizontal="left" vertical="center"/>
      <protection hidden="1"/>
    </xf>
    <xf numFmtId="0" fontId="18" fillId="0" borderId="16" xfId="0" applyFont="1" applyBorder="1" applyAlignment="1" applyProtection="1">
      <alignment horizontal="left" vertical="center"/>
      <protection hidden="1"/>
    </xf>
    <xf numFmtId="0" fontId="18" fillId="0" borderId="0" xfId="8" applyFont="1" applyFill="1" applyAlignment="1">
      <alignment horizontal="right" vertical="center"/>
    </xf>
    <xf numFmtId="179" fontId="39" fillId="6" borderId="1" xfId="2" applyNumberFormat="1" applyFont="1" applyFill="1" applyBorder="1" applyAlignment="1" applyProtection="1">
      <alignment horizontal="right" vertical="center" wrapText="1"/>
    </xf>
  </cellXfs>
  <cellStyles count="11">
    <cellStyle name="Euro" xfId="1" xr:uid="{00000000-0005-0000-0000-000000000000}"/>
    <cellStyle name="Migliaia" xfId="2" builtinId="3"/>
    <cellStyle name="Normal_BPMercafir_0804_FINAL" xfId="3" xr:uid="{00000000-0005-0000-0000-000002000000}"/>
    <cellStyle name="Normal_coaf12-bonacchi" xfId="4" xr:uid="{00000000-0005-0000-0000-000003000000}"/>
    <cellStyle name="Normal_edp prova_2" xfId="5" xr:uid="{00000000-0005-0000-0000-000004000000}"/>
    <cellStyle name="Normale" xfId="0" builtinId="0"/>
    <cellStyle name="Normale 2" xfId="6" xr:uid="{00000000-0005-0000-0000-000006000000}"/>
    <cellStyle name="Normale 3" xfId="7" xr:uid="{00000000-0005-0000-0000-000007000000}"/>
    <cellStyle name="Normale_Analisi di bilancio modificato 1" xfId="8" xr:uid="{00000000-0005-0000-0000-000008000000}"/>
    <cellStyle name="Percentuale" xfId="9" builtinId="5"/>
    <cellStyle name="Valuta [0]_Analisi di bilancio modificato 1" xfId="10" xr:uid="{00000000-0005-0000-0000-00000A000000}"/>
  </cellStyles>
  <dxfs count="2">
    <dxf>
      <fill>
        <patternFill>
          <bgColor indexed="26"/>
        </patternFill>
      </fill>
    </dxf>
    <dxf>
      <fill>
        <patternFill>
          <bgColor indexed="26"/>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workbookViewId="0">
      <selection activeCell="J6" sqref="J6"/>
    </sheetView>
  </sheetViews>
  <sheetFormatPr defaultColWidth="9.140625" defaultRowHeight="12.75"/>
  <cols>
    <col min="1" max="1" width="24.85546875" style="73" customWidth="1"/>
    <col min="2" max="2" width="11.5703125" style="72" customWidth="1"/>
    <col min="3" max="3" width="9.140625" style="72" customWidth="1"/>
    <col min="4" max="4" width="28.85546875" style="72" customWidth="1"/>
    <col min="5" max="5" width="11.28515625" style="73" customWidth="1"/>
    <col min="6" max="6" width="22.85546875" style="73" customWidth="1"/>
    <col min="7" max="7" width="9.140625" style="73" customWidth="1"/>
    <col min="8" max="16384" width="9.140625" style="73"/>
  </cols>
  <sheetData>
    <row r="1" spans="1:7" s="71" customFormat="1" ht="15" customHeight="1">
      <c r="A1" s="823" t="s">
        <v>719</v>
      </c>
      <c r="B1" s="823"/>
      <c r="C1" s="823"/>
      <c r="D1" s="823"/>
      <c r="E1" s="823"/>
      <c r="F1" s="823"/>
      <c r="G1" s="823"/>
    </row>
    <row r="2" spans="1:7" s="71" customFormat="1" ht="15" customHeight="1">
      <c r="A2" s="718"/>
      <c r="B2" s="6"/>
      <c r="C2" s="6"/>
      <c r="D2" s="6"/>
      <c r="E2" s="11"/>
      <c r="F2" s="11"/>
      <c r="G2" s="11"/>
    </row>
    <row r="3" spans="1:7" s="71" customFormat="1" ht="15" customHeight="1">
      <c r="A3" s="834" t="s">
        <v>743</v>
      </c>
      <c r="B3" s="834"/>
      <c r="C3" s="834"/>
      <c r="D3" s="834"/>
      <c r="E3" s="834"/>
      <c r="F3" s="834"/>
      <c r="G3" s="834"/>
    </row>
    <row r="4" spans="1:7" s="71" customFormat="1" ht="15" customHeight="1">
      <c r="A4" s="834"/>
      <c r="B4" s="834"/>
      <c r="C4" s="834"/>
      <c r="D4" s="834"/>
      <c r="E4" s="834"/>
      <c r="F4" s="834"/>
      <c r="G4" s="834"/>
    </row>
    <row r="5" spans="1:7" s="71" customFormat="1" ht="9.75" customHeight="1">
      <c r="A5" s="731"/>
      <c r="B5" s="732"/>
      <c r="C5" s="732"/>
      <c r="D5" s="732"/>
      <c r="E5" s="732"/>
      <c r="F5" s="732"/>
      <c r="G5" s="732"/>
    </row>
    <row r="6" spans="1:7" s="71" customFormat="1" ht="15" customHeight="1">
      <c r="A6" s="834" t="s">
        <v>744</v>
      </c>
      <c r="B6" s="834"/>
      <c r="C6" s="834"/>
      <c r="D6" s="834"/>
      <c r="E6" s="834"/>
      <c r="F6" s="834"/>
      <c r="G6" s="834"/>
    </row>
    <row r="7" spans="1:7" s="71" customFormat="1" ht="15" customHeight="1">
      <c r="A7" s="834"/>
      <c r="B7" s="834"/>
      <c r="C7" s="834"/>
      <c r="D7" s="834"/>
      <c r="E7" s="834"/>
      <c r="F7" s="834"/>
      <c r="G7" s="834"/>
    </row>
    <row r="8" spans="1:7" s="71" customFormat="1" ht="15" customHeight="1">
      <c r="A8" s="731"/>
      <c r="B8" s="732"/>
      <c r="C8" s="732"/>
      <c r="D8" s="732"/>
      <c r="E8" s="732"/>
      <c r="F8" s="732"/>
      <c r="G8" s="732"/>
    </row>
    <row r="9" spans="1:7" s="71" customFormat="1" ht="15" customHeight="1">
      <c r="A9" s="835" t="s">
        <v>745</v>
      </c>
      <c r="B9" s="835"/>
      <c r="C9" s="835"/>
      <c r="D9" s="835"/>
      <c r="E9" s="835"/>
      <c r="F9" s="835"/>
      <c r="G9" s="835"/>
    </row>
    <row r="10" spans="1:7" s="71" customFormat="1" ht="15" customHeight="1">
      <c r="A10" s="733"/>
      <c r="B10" s="733"/>
      <c r="C10" s="733"/>
      <c r="D10" s="733"/>
      <c r="E10" s="733"/>
      <c r="F10" s="733"/>
      <c r="G10" s="733"/>
    </row>
    <row r="11" spans="1:7" s="71" customFormat="1" ht="15" customHeight="1">
      <c r="A11" s="734"/>
      <c r="B11" s="735"/>
      <c r="C11" s="6"/>
      <c r="D11" s="6"/>
      <c r="E11" s="11"/>
      <c r="F11" s="836" t="s">
        <v>735</v>
      </c>
      <c r="G11" s="836"/>
    </row>
    <row r="12" spans="1:7" s="71" customFormat="1" ht="15" customHeight="1">
      <c r="A12" s="734"/>
      <c r="B12" s="735"/>
      <c r="C12" s="6"/>
      <c r="D12" s="6"/>
      <c r="E12" s="11"/>
      <c r="F12" s="926" t="s">
        <v>800</v>
      </c>
      <c r="G12" s="926"/>
    </row>
    <row r="13" spans="1:7" s="71" customFormat="1" ht="15" customHeight="1">
      <c r="A13" s="821" t="s">
        <v>736</v>
      </c>
      <c r="B13" s="821"/>
      <c r="C13" s="821"/>
      <c r="D13" s="821"/>
      <c r="E13" s="821"/>
      <c r="F13" s="821"/>
      <c r="G13" s="821"/>
    </row>
    <row r="14" spans="1:7" s="71" customFormat="1" ht="24.75" customHeight="1">
      <c r="A14" s="822" t="s">
        <v>737</v>
      </c>
      <c r="B14" s="822"/>
      <c r="C14" s="822"/>
      <c r="D14" s="822"/>
      <c r="E14" s="822"/>
      <c r="F14" s="822"/>
      <c r="G14" s="822"/>
    </row>
    <row r="15" spans="1:7" s="71" customFormat="1" ht="15" customHeight="1" thickBot="1">
      <c r="A15" s="11"/>
      <c r="B15" s="7"/>
      <c r="C15" s="7"/>
      <c r="D15" s="7"/>
      <c r="E15" s="11"/>
      <c r="F15" s="11"/>
      <c r="G15" s="11"/>
    </row>
    <row r="16" spans="1:7" s="71" customFormat="1" ht="17.25" customHeight="1" thickBot="1">
      <c r="A16" s="823" t="s">
        <v>672</v>
      </c>
      <c r="B16" s="823"/>
      <c r="C16" s="824"/>
      <c r="D16" s="825"/>
      <c r="E16" s="826"/>
      <c r="F16" s="11"/>
      <c r="G16" s="11"/>
    </row>
    <row r="17" spans="1:7" s="71" customFormat="1" ht="15" customHeight="1">
      <c r="A17" s="11"/>
      <c r="B17" s="7"/>
      <c r="C17" s="7"/>
      <c r="D17" s="7"/>
      <c r="E17" s="11"/>
      <c r="F17" s="11"/>
      <c r="G17" s="11"/>
    </row>
    <row r="18" spans="1:7" s="71" customFormat="1" ht="15" customHeight="1">
      <c r="A18" s="827" t="s">
        <v>675</v>
      </c>
      <c r="B18" s="827"/>
      <c r="C18" s="828"/>
      <c r="D18" s="829"/>
      <c r="E18" s="830"/>
      <c r="F18" s="11"/>
      <c r="G18" s="11"/>
    </row>
    <row r="19" spans="1:7" s="71" customFormat="1" ht="15" customHeight="1">
      <c r="A19" s="720"/>
      <c r="B19" s="7"/>
      <c r="C19" s="7"/>
      <c r="D19" s="7"/>
      <c r="E19" s="11"/>
      <c r="F19" s="11"/>
      <c r="G19" s="11"/>
    </row>
    <row r="20" spans="1:7" s="71" customFormat="1" ht="15" customHeight="1">
      <c r="A20" s="827" t="s">
        <v>676</v>
      </c>
      <c r="B20" s="827"/>
      <c r="C20" s="831" t="s">
        <v>720</v>
      </c>
      <c r="D20" s="832"/>
      <c r="E20" s="833"/>
      <c r="F20" s="11"/>
      <c r="G20" s="11"/>
    </row>
    <row r="21" spans="1:7" s="71" customFormat="1" ht="15" customHeight="1">
      <c r="A21" s="75"/>
      <c r="B21" s="7"/>
      <c r="C21" s="7"/>
      <c r="D21" s="721"/>
      <c r="E21" s="11"/>
      <c r="F21" s="11"/>
      <c r="G21" s="11"/>
    </row>
    <row r="22" spans="1:7" s="71" customFormat="1" ht="15" customHeight="1">
      <c r="A22" s="75"/>
      <c r="B22" s="7"/>
      <c r="C22" s="7"/>
      <c r="D22" s="721"/>
      <c r="E22" s="11"/>
      <c r="F22" s="11"/>
      <c r="G22" s="11"/>
    </row>
    <row r="23" spans="1:7" s="71" customFormat="1" ht="15" customHeight="1">
      <c r="A23" s="819" t="s">
        <v>738</v>
      </c>
      <c r="B23" s="819"/>
      <c r="C23" s="819"/>
      <c r="D23" s="721"/>
      <c r="E23" s="11"/>
      <c r="F23" s="11"/>
      <c r="G23" s="11"/>
    </row>
    <row r="24" spans="1:7" s="71" customFormat="1" ht="15" customHeight="1">
      <c r="A24" s="818" t="s">
        <v>739</v>
      </c>
      <c r="B24" s="818"/>
      <c r="C24" s="736"/>
      <c r="D24" s="721"/>
      <c r="E24" s="11"/>
      <c r="F24" s="11"/>
      <c r="G24" s="11"/>
    </row>
    <row r="25" spans="1:7" s="71" customFormat="1" ht="15" customHeight="1">
      <c r="A25" s="818" t="s">
        <v>740</v>
      </c>
      <c r="B25" s="818"/>
      <c r="C25" s="736"/>
      <c r="D25" s="721"/>
      <c r="E25" s="11"/>
      <c r="F25" s="11"/>
      <c r="G25" s="11"/>
    </row>
    <row r="26" spans="1:7" s="71" customFormat="1" ht="15" customHeight="1">
      <c r="A26" s="818" t="s">
        <v>741</v>
      </c>
      <c r="B26" s="818"/>
      <c r="C26" s="736"/>
      <c r="D26" s="721"/>
      <c r="E26" s="11"/>
      <c r="F26" s="11"/>
      <c r="G26" s="11"/>
    </row>
    <row r="27" spans="1:7" s="71" customFormat="1" ht="15" customHeight="1">
      <c r="A27" s="818" t="s">
        <v>742</v>
      </c>
      <c r="B27" s="818"/>
      <c r="C27" s="736"/>
      <c r="D27" s="721"/>
      <c r="E27" s="11"/>
      <c r="F27" s="11"/>
      <c r="G27" s="11"/>
    </row>
    <row r="28" spans="1:7" s="71" customFormat="1" ht="15" customHeight="1">
      <c r="A28" s="75"/>
      <c r="B28" s="7"/>
      <c r="C28" s="737"/>
      <c r="D28" s="721"/>
      <c r="E28" s="11"/>
      <c r="F28" s="11"/>
      <c r="G28" s="11"/>
    </row>
    <row r="29" spans="1:7" s="71" customFormat="1" ht="15" customHeight="1">
      <c r="A29" s="819" t="s">
        <v>746</v>
      </c>
      <c r="B29" s="819"/>
      <c r="C29" s="819"/>
      <c r="D29" s="7"/>
      <c r="E29" s="11"/>
      <c r="F29" s="11"/>
      <c r="G29" s="11"/>
    </row>
    <row r="30" spans="1:7" s="71" customFormat="1" ht="15" customHeight="1">
      <c r="A30" s="818" t="s">
        <v>748</v>
      </c>
      <c r="B30" s="818"/>
      <c r="C30" s="736"/>
      <c r="D30" s="7"/>
      <c r="E30" s="11"/>
      <c r="F30" s="11"/>
      <c r="G30" s="11"/>
    </row>
    <row r="31" spans="1:7" s="71" customFormat="1" ht="15" customHeight="1">
      <c r="A31" s="818" t="s">
        <v>747</v>
      </c>
      <c r="B31" s="818"/>
      <c r="C31" s="736"/>
      <c r="D31" s="7"/>
      <c r="E31" s="11"/>
      <c r="F31" s="11"/>
      <c r="G31" s="11"/>
    </row>
    <row r="32" spans="1:7" s="71" customFormat="1" ht="15" customHeight="1">
      <c r="A32" s="11"/>
      <c r="B32" s="7"/>
      <c r="C32" s="7"/>
      <c r="D32" s="7"/>
      <c r="E32" s="11"/>
      <c r="F32" s="11"/>
      <c r="G32" s="11"/>
    </row>
    <row r="33" spans="1:7" s="71" customFormat="1" ht="15" customHeight="1">
      <c r="A33" s="819" t="s">
        <v>749</v>
      </c>
      <c r="B33" s="819"/>
      <c r="C33" s="819"/>
      <c r="D33" s="7"/>
      <c r="E33" s="11"/>
      <c r="F33" s="11"/>
      <c r="G33" s="11"/>
    </row>
    <row r="34" spans="1:7" s="74" customFormat="1" ht="15" customHeight="1">
      <c r="A34" s="818" t="s">
        <v>750</v>
      </c>
      <c r="B34" s="818"/>
      <c r="C34" s="736"/>
      <c r="D34" s="723"/>
      <c r="E34" s="20"/>
      <c r="F34" s="20"/>
      <c r="G34" s="20"/>
    </row>
    <row r="35" spans="1:7" s="74" customFormat="1" ht="45" customHeight="1">
      <c r="A35" s="820" t="s">
        <v>751</v>
      </c>
      <c r="B35" s="820"/>
      <c r="C35" s="736"/>
      <c r="D35" s="723"/>
      <c r="E35" s="20"/>
      <c r="F35" s="20"/>
      <c r="G35" s="20"/>
    </row>
    <row r="36" spans="1:7" s="74" customFormat="1" ht="15" customHeight="1">
      <c r="A36" s="722"/>
      <c r="B36" s="723"/>
      <c r="C36" s="723"/>
      <c r="D36" s="723"/>
      <c r="E36" s="20"/>
      <c r="F36" s="20"/>
      <c r="G36" s="20"/>
    </row>
    <row r="37" spans="1:7" s="74" customFormat="1" ht="15" customHeight="1">
      <c r="A37" s="722"/>
      <c r="B37" s="723"/>
      <c r="C37" s="723"/>
      <c r="D37" s="723"/>
      <c r="E37" s="20"/>
      <c r="F37" s="20"/>
      <c r="G37" s="20"/>
    </row>
    <row r="38" spans="1:7" s="71" customFormat="1" ht="15" customHeight="1">
      <c r="A38" s="11"/>
      <c r="B38" s="7"/>
      <c r="C38" s="7"/>
      <c r="D38" s="7"/>
      <c r="E38" s="11"/>
      <c r="F38" s="11"/>
      <c r="G38" s="11"/>
    </row>
    <row r="39" spans="1:7" s="74" customFormat="1" ht="15" customHeight="1">
      <c r="A39" s="722"/>
      <c r="B39" s="723"/>
      <c r="C39" s="723"/>
      <c r="D39" s="723"/>
      <c r="E39" s="20"/>
      <c r="F39" s="20"/>
      <c r="G39" s="20"/>
    </row>
    <row r="40" spans="1:7" s="74" customFormat="1" ht="15" customHeight="1">
      <c r="A40" s="722"/>
      <c r="B40" s="723"/>
      <c r="C40" s="723"/>
      <c r="D40" s="723"/>
      <c r="E40" s="20"/>
      <c r="F40" s="20"/>
      <c r="G40" s="20"/>
    </row>
    <row r="41" spans="1:7" s="71" customFormat="1" ht="15" customHeight="1">
      <c r="A41" s="11"/>
      <c r="B41" s="7"/>
      <c r="C41" s="7"/>
      <c r="D41" s="7"/>
      <c r="E41" s="11"/>
      <c r="F41" s="11"/>
      <c r="G41" s="11"/>
    </row>
    <row r="42" spans="1:7" s="74" customFormat="1" ht="15" customHeight="1">
      <c r="A42" s="722"/>
      <c r="B42" s="723"/>
      <c r="C42" s="723"/>
      <c r="D42" s="723"/>
      <c r="E42" s="20"/>
      <c r="F42" s="20"/>
      <c r="G42" s="20"/>
    </row>
    <row r="43" spans="1:7" s="74" customFormat="1" ht="15" customHeight="1">
      <c r="A43" s="722"/>
      <c r="B43" s="723"/>
      <c r="C43" s="723"/>
      <c r="D43" s="723"/>
      <c r="E43" s="20"/>
      <c r="F43" s="20"/>
      <c r="G43" s="20"/>
    </row>
    <row r="44" spans="1:7" s="71" customFormat="1" ht="15" customHeight="1">
      <c r="A44" s="11"/>
      <c r="B44" s="7"/>
      <c r="C44" s="7"/>
      <c r="D44" s="7"/>
      <c r="E44" s="11"/>
      <c r="F44" s="11"/>
      <c r="G44" s="11"/>
    </row>
    <row r="45" spans="1:7" s="71" customFormat="1" ht="15" customHeight="1">
      <c r="A45" s="11"/>
      <c r="B45" s="7"/>
      <c r="C45" s="7"/>
      <c r="D45" s="7"/>
      <c r="E45" s="11"/>
      <c r="F45" s="11"/>
      <c r="G45" s="11"/>
    </row>
    <row r="46" spans="1:7" s="71" customFormat="1" ht="15" customHeight="1">
      <c r="A46" s="46"/>
      <c r="B46" s="7"/>
      <c r="C46" s="7"/>
      <c r="D46" s="7"/>
      <c r="E46" s="11"/>
      <c r="F46" s="11"/>
      <c r="G46" s="11"/>
    </row>
    <row r="47" spans="1:7" s="71" customFormat="1" ht="15" customHeight="1">
      <c r="A47" s="40"/>
      <c r="B47" s="6"/>
      <c r="C47" s="6"/>
      <c r="D47" s="6"/>
      <c r="E47" s="11"/>
      <c r="F47" s="11"/>
      <c r="G47" s="11"/>
    </row>
    <row r="48" spans="1:7" s="71" customFormat="1" ht="15" customHeight="1">
      <c r="A48" s="724"/>
      <c r="B48" s="7"/>
      <c r="C48" s="7"/>
      <c r="D48" s="7"/>
      <c r="E48" s="11"/>
      <c r="F48" s="11"/>
      <c r="G48" s="11"/>
    </row>
    <row r="49" spans="1:7" s="71" customFormat="1" ht="15" customHeight="1">
      <c r="A49" s="11"/>
      <c r="B49" s="7"/>
      <c r="C49" s="7"/>
      <c r="D49" s="7"/>
      <c r="E49" s="11"/>
      <c r="F49" s="11"/>
      <c r="G49" s="11"/>
    </row>
    <row r="50" spans="1:7" s="71" customFormat="1" ht="15" customHeight="1">
      <c r="A50" s="11"/>
      <c r="B50" s="7"/>
      <c r="C50" s="7"/>
      <c r="D50" s="7"/>
      <c r="E50" s="11"/>
      <c r="F50" s="11"/>
      <c r="G50" s="11"/>
    </row>
    <row r="51" spans="1:7" s="71" customFormat="1" ht="15" customHeight="1">
      <c r="A51" s="11"/>
      <c r="B51" s="7"/>
      <c r="C51" s="7"/>
      <c r="D51" s="7"/>
      <c r="E51" s="11"/>
      <c r="F51" s="11"/>
      <c r="G51" s="11"/>
    </row>
    <row r="52" spans="1:7" s="71" customFormat="1" ht="15" customHeight="1">
      <c r="A52" s="11"/>
      <c r="B52" s="7"/>
      <c r="C52" s="7"/>
      <c r="D52" s="7"/>
      <c r="E52" s="11"/>
      <c r="F52" s="11"/>
      <c r="G52" s="11"/>
    </row>
    <row r="53" spans="1:7" s="71" customFormat="1" ht="15" customHeight="1">
      <c r="A53" s="11"/>
      <c r="B53" s="7"/>
      <c r="C53" s="7"/>
      <c r="D53" s="7"/>
      <c r="E53" s="11"/>
      <c r="F53" s="11"/>
      <c r="G53" s="11"/>
    </row>
    <row r="54" spans="1:7" s="71" customFormat="1" ht="15" customHeight="1">
      <c r="A54" s="11"/>
      <c r="B54" s="7"/>
      <c r="C54" s="7"/>
      <c r="D54" s="7"/>
      <c r="E54" s="11"/>
      <c r="F54" s="11"/>
      <c r="G54" s="11"/>
    </row>
    <row r="55" spans="1:7" s="71" customFormat="1" ht="15" customHeight="1">
      <c r="A55" s="720"/>
      <c r="B55" s="7"/>
      <c r="C55" s="7"/>
      <c r="D55" s="7"/>
      <c r="E55" s="11"/>
      <c r="F55" s="11"/>
      <c r="G55" s="11"/>
    </row>
    <row r="56" spans="1:7" s="71" customFormat="1" ht="15" customHeight="1">
      <c r="A56" s="11"/>
      <c r="B56" s="7"/>
      <c r="C56" s="7"/>
      <c r="D56" s="7"/>
      <c r="E56" s="11"/>
      <c r="F56" s="11"/>
      <c r="G56" s="11"/>
    </row>
    <row r="57" spans="1:7" s="71" customFormat="1" ht="15" customHeight="1">
      <c r="A57" s="75"/>
      <c r="B57" s="7"/>
      <c r="C57" s="7"/>
      <c r="D57" s="7"/>
      <c r="E57" s="11"/>
      <c r="F57" s="11"/>
      <c r="G57" s="11"/>
    </row>
    <row r="58" spans="1:7" s="71" customFormat="1" ht="15" customHeight="1">
      <c r="A58" s="11"/>
      <c r="B58" s="7"/>
      <c r="C58" s="7"/>
      <c r="D58" s="7"/>
      <c r="E58" s="11"/>
      <c r="F58" s="11"/>
      <c r="G58" s="11"/>
    </row>
    <row r="59" spans="1:7" s="74" customFormat="1" ht="15" customHeight="1">
      <c r="A59" s="722"/>
      <c r="B59" s="723"/>
      <c r="C59" s="723"/>
      <c r="D59" s="723"/>
      <c r="E59" s="20"/>
      <c r="F59" s="20"/>
      <c r="G59" s="20"/>
    </row>
    <row r="60" spans="1:7" s="74" customFormat="1" ht="15" customHeight="1">
      <c r="A60" s="722"/>
      <c r="B60" s="723"/>
      <c r="C60" s="723"/>
      <c r="D60" s="723"/>
      <c r="E60" s="20"/>
      <c r="F60" s="20"/>
      <c r="G60" s="20"/>
    </row>
    <row r="61" spans="1:7" s="71" customFormat="1" ht="15" customHeight="1">
      <c r="A61" s="11"/>
      <c r="B61" s="7"/>
      <c r="C61" s="7"/>
      <c r="D61" s="7"/>
      <c r="E61" s="11"/>
      <c r="F61" s="11"/>
      <c r="G61" s="11"/>
    </row>
    <row r="62" spans="1:7" s="74" customFormat="1" ht="15" customHeight="1">
      <c r="A62" s="722"/>
      <c r="B62" s="723"/>
      <c r="C62" s="723"/>
      <c r="D62" s="723"/>
      <c r="E62" s="20"/>
      <c r="F62" s="20"/>
      <c r="G62" s="20"/>
    </row>
    <row r="63" spans="1:7" s="74" customFormat="1" ht="15" customHeight="1">
      <c r="A63" s="722"/>
      <c r="B63" s="723"/>
      <c r="C63" s="723"/>
      <c r="D63" s="723"/>
      <c r="E63" s="20"/>
      <c r="F63" s="20"/>
      <c r="G63" s="20"/>
    </row>
    <row r="64" spans="1:7" s="71" customFormat="1" ht="15" customHeight="1">
      <c r="A64" s="11"/>
      <c r="B64" s="7"/>
      <c r="C64" s="7"/>
      <c r="D64" s="7"/>
      <c r="E64" s="11"/>
      <c r="F64" s="11"/>
      <c r="G64" s="11"/>
    </row>
    <row r="65" spans="1:7" s="74" customFormat="1" ht="15" customHeight="1">
      <c r="A65" s="722"/>
      <c r="B65" s="723"/>
      <c r="C65" s="723"/>
      <c r="D65" s="723"/>
      <c r="E65" s="20"/>
      <c r="F65" s="20"/>
      <c r="G65" s="20"/>
    </row>
    <row r="66" spans="1:7">
      <c r="A66" s="48"/>
      <c r="B66" s="725"/>
      <c r="C66" s="725"/>
      <c r="D66" s="725"/>
      <c r="E66" s="48"/>
      <c r="F66" s="48"/>
      <c r="G66" s="48"/>
    </row>
    <row r="67" spans="1:7">
      <c r="A67" s="48"/>
      <c r="B67" s="725"/>
      <c r="C67" s="725"/>
      <c r="D67" s="725"/>
      <c r="E67" s="48"/>
      <c r="F67" s="48"/>
      <c r="G67" s="48"/>
    </row>
    <row r="68" spans="1:7">
      <c r="A68" s="48"/>
      <c r="B68" s="725"/>
      <c r="C68" s="725"/>
      <c r="D68" s="725"/>
      <c r="E68" s="48"/>
      <c r="F68" s="48"/>
      <c r="G68" s="48"/>
    </row>
    <row r="69" spans="1:7">
      <c r="A69" s="48"/>
      <c r="B69" s="725"/>
      <c r="C69" s="725"/>
      <c r="D69" s="725"/>
      <c r="E69" s="48"/>
      <c r="F69" s="48"/>
      <c r="G69" s="48"/>
    </row>
    <row r="70" spans="1:7">
      <c r="A70" s="48"/>
      <c r="B70" s="725"/>
      <c r="C70" s="725"/>
      <c r="D70" s="725"/>
      <c r="E70" s="48"/>
      <c r="F70" s="48"/>
      <c r="G70" s="48"/>
    </row>
    <row r="71" spans="1:7">
      <c r="A71" s="48"/>
      <c r="B71" s="725"/>
      <c r="C71" s="725"/>
      <c r="D71" s="725"/>
      <c r="E71" s="48"/>
      <c r="F71" s="48"/>
      <c r="G71" s="48"/>
    </row>
  </sheetData>
  <sheetProtection algorithmName="SHA-512" hashValue="0LLiEsyAM15l4V1xPefxc7vjZsbbL5a5GpbxjTOfdLMhUrqHvz9KpPaDzAGST7iTzK3E9mn3dqX+hHmGm1513Q==" saltValue="FH4gvx+Vk3fMtViq+B05xw==" spinCount="100000" sheet="1" objects="1" scenarios="1"/>
  <mergeCells count="25">
    <mergeCell ref="F12:G12"/>
    <mergeCell ref="A1:G1"/>
    <mergeCell ref="A3:G4"/>
    <mergeCell ref="A6:G7"/>
    <mergeCell ref="A9:G9"/>
    <mergeCell ref="F11:G11"/>
    <mergeCell ref="A26:B26"/>
    <mergeCell ref="A13:G13"/>
    <mergeCell ref="A14:G14"/>
    <mergeCell ref="A16:B16"/>
    <mergeCell ref="C16:E16"/>
    <mergeCell ref="A18:B18"/>
    <mergeCell ref="C18:E18"/>
    <mergeCell ref="A20:B20"/>
    <mergeCell ref="C20:E20"/>
    <mergeCell ref="A23:C23"/>
    <mergeCell ref="A24:B24"/>
    <mergeCell ref="A25:B25"/>
    <mergeCell ref="A31:B31"/>
    <mergeCell ref="A33:C33"/>
    <mergeCell ref="A34:B34"/>
    <mergeCell ref="A35:B35"/>
    <mergeCell ref="A27:B27"/>
    <mergeCell ref="A29:C29"/>
    <mergeCell ref="A30:B30"/>
  </mergeCells>
  <printOptions horizontalCentered="1"/>
  <pageMargins left="0.59055118110236227" right="0.39370078740157483" top="0.98425196850393704" bottom="0.59055118110236227" header="0.23622047244094491" footer="0.23622047244094491"/>
  <pageSetup paperSize="9" scale="80" orientation="portrait" r:id="rId1"/>
  <headerFooter alignWithMargins="0">
    <oddFooter xml:space="preserve">&amp;R&amp;"Cambria,Normale"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glio9"/>
  <dimension ref="A1:H29"/>
  <sheetViews>
    <sheetView showGridLines="0" workbookViewId="0">
      <selection activeCell="H33" sqref="H33"/>
    </sheetView>
  </sheetViews>
  <sheetFormatPr defaultColWidth="9.140625" defaultRowHeight="12.75"/>
  <cols>
    <col min="1" max="1" width="59.7109375" style="54" customWidth="1"/>
    <col min="2" max="6" width="12.7109375" style="54" customWidth="1"/>
    <col min="7" max="7" width="12.28515625" style="54" customWidth="1"/>
    <col min="8" max="8" width="12.7109375" style="54" customWidth="1"/>
    <col min="9" max="16384" width="9.140625" style="54"/>
  </cols>
  <sheetData>
    <row r="1" spans="1:8" ht="15" customHeight="1" thickBot="1">
      <c r="A1" s="53" t="s">
        <v>163</v>
      </c>
    </row>
    <row r="2" spans="1:8" ht="15" customHeight="1">
      <c r="A2" s="61"/>
      <c r="B2" s="186">
        <f>'CE consuntivo'!D1</f>
        <v>2024</v>
      </c>
      <c r="C2" s="59">
        <f t="shared" ref="C2:H2" si="0">B2+1</f>
        <v>2025</v>
      </c>
      <c r="D2" s="59">
        <f t="shared" si="0"/>
        <v>2026</v>
      </c>
      <c r="E2" s="59">
        <f t="shared" si="0"/>
        <v>2027</v>
      </c>
      <c r="F2" s="59">
        <f t="shared" si="0"/>
        <v>2028</v>
      </c>
      <c r="G2" s="59">
        <f t="shared" si="0"/>
        <v>2029</v>
      </c>
      <c r="H2" s="60">
        <f t="shared" si="0"/>
        <v>2030</v>
      </c>
    </row>
    <row r="3" spans="1:8" ht="15" customHeight="1">
      <c r="A3" s="51" t="s">
        <v>687</v>
      </c>
      <c r="B3" s="57">
        <f>'CE consuntivo'!D11-'CE consuntivo'!D7-'CE consuntivo'!D6</f>
        <v>0</v>
      </c>
      <c r="C3" s="57">
        <f t="shared" ref="C3:H3" si="1">B3+(B3*C4)</f>
        <v>0</v>
      </c>
      <c r="D3" s="57">
        <f t="shared" si="1"/>
        <v>0</v>
      </c>
      <c r="E3" s="57">
        <f t="shared" si="1"/>
        <v>0</v>
      </c>
      <c r="F3" s="57">
        <f t="shared" si="1"/>
        <v>0</v>
      </c>
      <c r="G3" s="57">
        <f t="shared" si="1"/>
        <v>0</v>
      </c>
      <c r="H3" s="58">
        <f t="shared" si="1"/>
        <v>0</v>
      </c>
    </row>
    <row r="4" spans="1:8" s="450" customFormat="1" ht="15" customHeight="1">
      <c r="A4" s="68" t="s">
        <v>117</v>
      </c>
      <c r="B4" s="52" t="s">
        <v>116</v>
      </c>
      <c r="C4" s="459">
        <v>0</v>
      </c>
      <c r="D4" s="459">
        <v>0</v>
      </c>
      <c r="E4" s="459">
        <v>0</v>
      </c>
      <c r="F4" s="459">
        <v>0</v>
      </c>
      <c r="G4" s="459">
        <v>0</v>
      </c>
      <c r="H4" s="460">
        <v>0</v>
      </c>
    </row>
    <row r="5" spans="1:8" ht="15" customHeight="1">
      <c r="A5" s="51" t="s">
        <v>118</v>
      </c>
      <c r="B5" s="55">
        <f>'CE consuntivo'!D4</f>
        <v>0</v>
      </c>
      <c r="C5" s="55">
        <f>'Crediti, rimanenze, debiti'!C30-'Crediti, rimanenze, debiti'!B30</f>
        <v>0</v>
      </c>
      <c r="D5" s="55">
        <f>'Crediti, rimanenze, debiti'!D30-'Crediti, rimanenze, debiti'!C30</f>
        <v>0</v>
      </c>
      <c r="E5" s="55">
        <f>'Crediti, rimanenze, debiti'!E30-'Crediti, rimanenze, debiti'!D30</f>
        <v>0</v>
      </c>
      <c r="F5" s="55">
        <f>'Crediti, rimanenze, debiti'!F30-'Crediti, rimanenze, debiti'!E30</f>
        <v>0</v>
      </c>
      <c r="G5" s="55">
        <f>'Crediti, rimanenze, debiti'!G30-'Crediti, rimanenze, debiti'!F30</f>
        <v>0</v>
      </c>
      <c r="H5" s="56">
        <f>'Crediti, rimanenze, debiti'!H30-'Crediti, rimanenze, debiti'!G30</f>
        <v>0</v>
      </c>
    </row>
    <row r="6" spans="1:8" ht="15" customHeight="1">
      <c r="A6" s="188" t="s">
        <v>225</v>
      </c>
      <c r="B6" s="184">
        <f>'CE consuntivo'!D5</f>
        <v>0</v>
      </c>
      <c r="C6" s="184">
        <f>'Crediti, rimanenze, debiti'!C31-'Crediti, rimanenze, debiti'!B31</f>
        <v>0</v>
      </c>
      <c r="D6" s="184">
        <f>'Crediti, rimanenze, debiti'!D31-'Crediti, rimanenze, debiti'!C31</f>
        <v>0</v>
      </c>
      <c r="E6" s="184">
        <f>'Crediti, rimanenze, debiti'!E31-'Crediti, rimanenze, debiti'!D31</f>
        <v>0</v>
      </c>
      <c r="F6" s="184">
        <f>'Crediti, rimanenze, debiti'!F31-'Crediti, rimanenze, debiti'!E31</f>
        <v>0</v>
      </c>
      <c r="G6" s="184">
        <f>'Crediti, rimanenze, debiti'!G31-'Crediti, rimanenze, debiti'!F31</f>
        <v>0</v>
      </c>
      <c r="H6" s="185">
        <f>'Crediti, rimanenze, debiti'!H31-'Crediti, rimanenze, debiti'!G31</f>
        <v>0</v>
      </c>
    </row>
    <row r="7" spans="1:8" ht="15" customHeight="1">
      <c r="A7" s="189" t="s">
        <v>32</v>
      </c>
      <c r="B7" s="63">
        <f>B3-B5-B6</f>
        <v>0</v>
      </c>
      <c r="C7" s="63">
        <f t="shared" ref="C7:H7" si="2">C3-C5-C6</f>
        <v>0</v>
      </c>
      <c r="D7" s="63">
        <f t="shared" si="2"/>
        <v>0</v>
      </c>
      <c r="E7" s="63">
        <f t="shared" si="2"/>
        <v>0</v>
      </c>
      <c r="F7" s="63">
        <f t="shared" si="2"/>
        <v>0</v>
      </c>
      <c r="G7" s="63">
        <f t="shared" si="2"/>
        <v>0</v>
      </c>
      <c r="H7" s="66">
        <f t="shared" si="2"/>
        <v>0</v>
      </c>
    </row>
    <row r="8" spans="1:8" ht="15" customHeight="1">
      <c r="A8" s="190" t="s">
        <v>121</v>
      </c>
      <c r="B8" s="191"/>
      <c r="C8" s="192"/>
      <c r="D8" s="192"/>
      <c r="E8" s="192"/>
      <c r="F8" s="192"/>
      <c r="G8" s="192"/>
      <c r="H8" s="193"/>
    </row>
    <row r="9" spans="1:8" ht="15" customHeight="1">
      <c r="A9" s="487" t="s">
        <v>684</v>
      </c>
      <c r="B9" s="452">
        <v>0</v>
      </c>
      <c r="C9" s="452">
        <v>0</v>
      </c>
      <c r="D9" s="452">
        <v>0</v>
      </c>
      <c r="E9" s="452">
        <v>0</v>
      </c>
      <c r="F9" s="452">
        <v>0</v>
      </c>
      <c r="G9" s="452">
        <v>0</v>
      </c>
      <c r="H9" s="453">
        <v>0</v>
      </c>
    </row>
    <row r="10" spans="1:8" ht="15" customHeight="1">
      <c r="A10" s="487" t="s">
        <v>685</v>
      </c>
      <c r="B10" s="452">
        <v>0</v>
      </c>
      <c r="C10" s="452">
        <v>0</v>
      </c>
      <c r="D10" s="452">
        <v>0</v>
      </c>
      <c r="E10" s="452">
        <v>0</v>
      </c>
      <c r="F10" s="452">
        <v>0</v>
      </c>
      <c r="G10" s="452">
        <v>0</v>
      </c>
      <c r="H10" s="454">
        <v>0</v>
      </c>
    </row>
    <row r="11" spans="1:8" ht="15" customHeight="1">
      <c r="A11" s="488" t="s">
        <v>700</v>
      </c>
      <c r="B11" s="455">
        <v>0</v>
      </c>
      <c r="C11" s="456">
        <v>0</v>
      </c>
      <c r="D11" s="456">
        <v>0</v>
      </c>
      <c r="E11" s="456">
        <v>0</v>
      </c>
      <c r="F11" s="456">
        <v>0</v>
      </c>
      <c r="G11" s="456">
        <v>0</v>
      </c>
      <c r="H11" s="457">
        <v>0</v>
      </c>
    </row>
    <row r="12" spans="1:8" ht="15" customHeight="1">
      <c r="A12" s="488" t="s">
        <v>701</v>
      </c>
      <c r="B12" s="458">
        <v>0</v>
      </c>
      <c r="C12" s="64">
        <v>0</v>
      </c>
      <c r="D12" s="64">
        <v>0</v>
      </c>
      <c r="E12" s="64">
        <v>0</v>
      </c>
      <c r="F12" s="64">
        <v>0</v>
      </c>
      <c r="G12" s="64">
        <v>0</v>
      </c>
      <c r="H12" s="65">
        <v>0</v>
      </c>
    </row>
    <row r="13" spans="1:8" ht="15" customHeight="1">
      <c r="A13" s="451" t="s">
        <v>520</v>
      </c>
      <c r="B13" s="481">
        <f t="shared" ref="B13:H13" si="3">IF(B7=B9+B10+B11+B12, 0,B7-B9-B10-B11-B12)</f>
        <v>0</v>
      </c>
      <c r="C13" s="481">
        <f t="shared" si="3"/>
        <v>0</v>
      </c>
      <c r="D13" s="481">
        <f t="shared" si="3"/>
        <v>0</v>
      </c>
      <c r="E13" s="481">
        <f t="shared" si="3"/>
        <v>0</v>
      </c>
      <c r="F13" s="481">
        <f t="shared" si="3"/>
        <v>0</v>
      </c>
      <c r="G13" s="481">
        <f t="shared" si="3"/>
        <v>0</v>
      </c>
      <c r="H13" s="486">
        <f t="shared" si="3"/>
        <v>0</v>
      </c>
    </row>
    <row r="14" spans="1:8" ht="15" customHeight="1">
      <c r="A14" s="68" t="s">
        <v>119</v>
      </c>
      <c r="B14" s="187" t="s">
        <v>116</v>
      </c>
      <c r="C14" s="194" t="e">
        <f t="shared" ref="C14:H14" si="4">(C7-B7)/B7</f>
        <v>#DIV/0!</v>
      </c>
      <c r="D14" s="194" t="e">
        <f t="shared" si="4"/>
        <v>#DIV/0!</v>
      </c>
      <c r="E14" s="194" t="e">
        <f t="shared" si="4"/>
        <v>#DIV/0!</v>
      </c>
      <c r="F14" s="194" t="e">
        <f t="shared" si="4"/>
        <v>#DIV/0!</v>
      </c>
      <c r="G14" s="194" t="e">
        <f t="shared" si="4"/>
        <v>#DIV/0!</v>
      </c>
      <c r="H14" s="195" t="e">
        <f t="shared" si="4"/>
        <v>#DIV/0!</v>
      </c>
    </row>
    <row r="15" spans="1:8" ht="15" customHeight="1">
      <c r="A15" s="196"/>
      <c r="B15" s="197"/>
      <c r="C15" s="198"/>
      <c r="D15" s="198"/>
      <c r="E15" s="198"/>
      <c r="F15" s="198"/>
      <c r="G15" s="198"/>
      <c r="H15" s="199"/>
    </row>
    <row r="16" spans="1:8" ht="15" customHeight="1">
      <c r="A16" s="51" t="s">
        <v>72</v>
      </c>
      <c r="B16" s="55">
        <f>B18+B19+B20</f>
        <v>0</v>
      </c>
      <c r="C16" s="55">
        <f t="shared" ref="C16:H16" si="5">C18+C19+C20</f>
        <v>0</v>
      </c>
      <c r="D16" s="55">
        <f t="shared" si="5"/>
        <v>0</v>
      </c>
      <c r="E16" s="55">
        <f t="shared" si="5"/>
        <v>0</v>
      </c>
      <c r="F16" s="55">
        <f t="shared" si="5"/>
        <v>0</v>
      </c>
      <c r="G16" s="55">
        <f t="shared" si="5"/>
        <v>0</v>
      </c>
      <c r="H16" s="56">
        <f t="shared" si="5"/>
        <v>0</v>
      </c>
    </row>
    <row r="17" spans="1:8" ht="15" customHeight="1">
      <c r="A17" s="68" t="s">
        <v>164</v>
      </c>
      <c r="B17" s="200"/>
      <c r="C17" s="201"/>
      <c r="D17" s="201"/>
      <c r="E17" s="201"/>
      <c r="F17" s="201"/>
      <c r="G17" s="201"/>
      <c r="H17" s="202"/>
    </row>
    <row r="18" spans="1:8" ht="15" customHeight="1">
      <c r="A18" s="51" t="s">
        <v>698</v>
      </c>
      <c r="B18" s="55">
        <f>'CE consuntivo'!D9</f>
        <v>0</v>
      </c>
      <c r="C18" s="461">
        <v>0</v>
      </c>
      <c r="D18" s="461">
        <v>0</v>
      </c>
      <c r="E18" s="461">
        <v>0</v>
      </c>
      <c r="F18" s="461">
        <v>0</v>
      </c>
      <c r="G18" s="461">
        <v>0</v>
      </c>
      <c r="H18" s="453">
        <v>0</v>
      </c>
    </row>
    <row r="19" spans="1:8" ht="15" customHeight="1">
      <c r="A19" s="51" t="s">
        <v>165</v>
      </c>
      <c r="B19" s="62">
        <f>'CE consuntivo'!D8</f>
        <v>0</v>
      </c>
      <c r="C19" s="64">
        <v>0</v>
      </c>
      <c r="D19" s="64">
        <v>0</v>
      </c>
      <c r="E19" s="64">
        <v>0</v>
      </c>
      <c r="F19" s="64">
        <v>0</v>
      </c>
      <c r="G19" s="64">
        <v>0</v>
      </c>
      <c r="H19" s="65">
        <v>0</v>
      </c>
    </row>
    <row r="20" spans="1:8" ht="15" customHeight="1">
      <c r="A20" s="51" t="s">
        <v>120</v>
      </c>
      <c r="B20" s="55">
        <f>'CE consuntivo'!D10</f>
        <v>0</v>
      </c>
      <c r="C20" s="64">
        <v>0</v>
      </c>
      <c r="D20" s="64">
        <v>0</v>
      </c>
      <c r="E20" s="64">
        <v>0</v>
      </c>
      <c r="F20" s="64">
        <v>0</v>
      </c>
      <c r="G20" s="64">
        <v>0</v>
      </c>
      <c r="H20" s="65">
        <v>0</v>
      </c>
    </row>
    <row r="21" spans="1:8" ht="15" customHeight="1">
      <c r="A21" s="250"/>
      <c r="H21" s="218"/>
    </row>
    <row r="22" spans="1:8" ht="15" customHeight="1" thickBot="1">
      <c r="A22" s="299" t="s">
        <v>226</v>
      </c>
      <c r="B22" s="308">
        <f>'CE consuntivo'!D6</f>
        <v>0</v>
      </c>
      <c r="C22" s="462">
        <v>0</v>
      </c>
      <c r="D22" s="462">
        <v>0</v>
      </c>
      <c r="E22" s="462">
        <v>0</v>
      </c>
      <c r="F22" s="462">
        <v>0</v>
      </c>
      <c r="G22" s="462">
        <v>0</v>
      </c>
      <c r="H22" s="463">
        <v>0</v>
      </c>
    </row>
    <row r="23" spans="1:8" ht="15" customHeight="1"/>
    <row r="24" spans="1:8" ht="15" customHeight="1"/>
    <row r="25" spans="1:8" ht="15" customHeight="1"/>
    <row r="26" spans="1:8" ht="15" customHeight="1"/>
    <row r="27" spans="1:8" ht="15" customHeight="1"/>
    <row r="28" spans="1:8" ht="15" customHeight="1"/>
    <row r="29" spans="1:8" ht="15" customHeight="1"/>
  </sheetData>
  <sheetProtection password="B81E" sheet="1" objects="1" scenarios="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glio10"/>
  <dimension ref="A1:H65"/>
  <sheetViews>
    <sheetView showGridLines="0" workbookViewId="0">
      <selection activeCell="A45" sqref="A45"/>
    </sheetView>
  </sheetViews>
  <sheetFormatPr defaultColWidth="9.140625" defaultRowHeight="12.75"/>
  <cols>
    <col min="1" max="1" width="59.7109375" style="54" customWidth="1"/>
    <col min="2" max="8" width="12.28515625" style="54" customWidth="1"/>
    <col min="9" max="16384" width="9.140625" style="54"/>
  </cols>
  <sheetData>
    <row r="1" spans="1:8" ht="15" customHeight="1" thickBot="1">
      <c r="A1" s="53" t="s">
        <v>132</v>
      </c>
    </row>
    <row r="2" spans="1:8" ht="15" customHeight="1">
      <c r="A2" s="245"/>
      <c r="B2" s="59">
        <f>'Ricavi di vendita e val. prod.'!B2</f>
        <v>2024</v>
      </c>
      <c r="C2" s="59">
        <f>'Ricavi di vendita e val. prod.'!C2</f>
        <v>2025</v>
      </c>
      <c r="D2" s="59">
        <f>'Ricavi di vendita e val. prod.'!D2</f>
        <v>2026</v>
      </c>
      <c r="E2" s="59">
        <f>'Ricavi di vendita e val. prod.'!E2</f>
        <v>2027</v>
      </c>
      <c r="F2" s="59">
        <f>'Ricavi di vendita e val. prod.'!F2</f>
        <v>2028</v>
      </c>
      <c r="G2" s="59">
        <f>'Ricavi di vendita e val. prod.'!G2</f>
        <v>2029</v>
      </c>
      <c r="H2" s="60">
        <f>'Ricavi di vendita e val. prod.'!H2</f>
        <v>2030</v>
      </c>
    </row>
    <row r="3" spans="1:8" ht="15" customHeight="1">
      <c r="A3" s="51" t="s">
        <v>3</v>
      </c>
      <c r="B3" s="246">
        <v>0</v>
      </c>
      <c r="C3" s="55">
        <f>'Ricavi di vendita e val. prod.'!C7*'Costi variabili e Costi fissi'!C10</f>
        <v>0</v>
      </c>
      <c r="D3" s="55">
        <f>'Ricavi di vendita e val. prod.'!D7*'Costi variabili e Costi fissi'!D10</f>
        <v>0</v>
      </c>
      <c r="E3" s="55">
        <f>'Ricavi di vendita e val. prod.'!E7*'Costi variabili e Costi fissi'!E10</f>
        <v>0</v>
      </c>
      <c r="F3" s="55">
        <f>'Ricavi di vendita e val. prod.'!F7*'Costi variabili e Costi fissi'!F10</f>
        <v>0</v>
      </c>
      <c r="G3" s="55">
        <f>'Ricavi di vendita e val. prod.'!G7*'Costi variabili e Costi fissi'!G10</f>
        <v>0</v>
      </c>
      <c r="H3" s="56">
        <f>'Ricavi di vendita e val. prod.'!H7*'Costi variabili e Costi fissi'!H10</f>
        <v>0</v>
      </c>
    </row>
    <row r="4" spans="1:8" ht="15" customHeight="1">
      <c r="A4" s="51" t="s">
        <v>5</v>
      </c>
      <c r="B4" s="246">
        <v>0</v>
      </c>
      <c r="C4" s="55">
        <f>'Ricavi di vendita e val. prod.'!C7*'Costi variabili e Costi fissi'!C11</f>
        <v>0</v>
      </c>
      <c r="D4" s="55">
        <f>'Ricavi di vendita e val. prod.'!D7*'Costi variabili e Costi fissi'!D11</f>
        <v>0</v>
      </c>
      <c r="E4" s="55">
        <f>'Ricavi di vendita e val. prod.'!E7*'Costi variabili e Costi fissi'!E11</f>
        <v>0</v>
      </c>
      <c r="F4" s="55">
        <f>'Ricavi di vendita e val. prod.'!F7*'Costi variabili e Costi fissi'!F11</f>
        <v>0</v>
      </c>
      <c r="G4" s="55">
        <f>'Ricavi di vendita e val. prod.'!G7*'Costi variabili e Costi fissi'!G11</f>
        <v>0</v>
      </c>
      <c r="H4" s="56">
        <f>'Ricavi di vendita e val. prod.'!H7*'Costi variabili e Costi fissi'!H11</f>
        <v>0</v>
      </c>
    </row>
    <row r="5" spans="1:8" ht="15" customHeight="1">
      <c r="A5" s="51" t="s">
        <v>131</v>
      </c>
      <c r="B5" s="247">
        <v>0</v>
      </c>
      <c r="C5" s="55">
        <f>'Ricavi di vendita e val. prod.'!C7*'Costi variabili e Costi fissi'!C12</f>
        <v>0</v>
      </c>
      <c r="D5" s="55">
        <f>'Ricavi di vendita e val. prod.'!D7*'Costi variabili e Costi fissi'!D12</f>
        <v>0</v>
      </c>
      <c r="E5" s="55">
        <f>'Ricavi di vendita e val. prod.'!E7*'Costi variabili e Costi fissi'!E12</f>
        <v>0</v>
      </c>
      <c r="F5" s="55">
        <f>'Ricavi di vendita e val. prod.'!F7*'Costi variabili e Costi fissi'!F12</f>
        <v>0</v>
      </c>
      <c r="G5" s="55">
        <f>'Ricavi di vendita e val. prod.'!G7*'Costi variabili e Costi fissi'!G12</f>
        <v>0</v>
      </c>
      <c r="H5" s="56">
        <f>'Ricavi di vendita e val. prod.'!H7*'Costi variabili e Costi fissi'!H12</f>
        <v>0</v>
      </c>
    </row>
    <row r="6" spans="1:8" ht="15" customHeight="1">
      <c r="A6" s="51" t="s">
        <v>136</v>
      </c>
      <c r="B6" s="247">
        <v>0</v>
      </c>
      <c r="C6" s="55">
        <f>'Ricavi di vendita e val. prod.'!C7*'Costi variabili e Costi fissi'!C13</f>
        <v>0</v>
      </c>
      <c r="D6" s="55">
        <f>'Ricavi di vendita e val. prod.'!D7*'Costi variabili e Costi fissi'!D13</f>
        <v>0</v>
      </c>
      <c r="E6" s="55">
        <f>'Ricavi di vendita e val. prod.'!E7*'Costi variabili e Costi fissi'!E13</f>
        <v>0</v>
      </c>
      <c r="F6" s="55">
        <f>'Ricavi di vendita e val. prod.'!F7*'Costi variabili e Costi fissi'!F13</f>
        <v>0</v>
      </c>
      <c r="G6" s="55">
        <f>'Ricavi di vendita e val. prod.'!G7*'Costi variabili e Costi fissi'!G13</f>
        <v>0</v>
      </c>
      <c r="H6" s="56">
        <f>'Ricavi di vendita e val. prod.'!H7*'Costi variabili e Costi fissi'!H13</f>
        <v>0</v>
      </c>
    </row>
    <row r="7" spans="1:8" ht="15" customHeight="1">
      <c r="A7" s="51" t="s">
        <v>135</v>
      </c>
      <c r="B7" s="247">
        <v>0</v>
      </c>
      <c r="C7" s="55">
        <f>'Ricavi di vendita e val. prod.'!C7*'Costi variabili e Costi fissi'!C14</f>
        <v>0</v>
      </c>
      <c r="D7" s="55">
        <f>'Ricavi di vendita e val. prod.'!D7*'Costi variabili e Costi fissi'!D14</f>
        <v>0</v>
      </c>
      <c r="E7" s="55">
        <f>'Ricavi di vendita e val. prod.'!E7*'Costi variabili e Costi fissi'!E14</f>
        <v>0</v>
      </c>
      <c r="F7" s="55">
        <f>'Ricavi di vendita e val. prod.'!F7*'Costi variabili e Costi fissi'!F14</f>
        <v>0</v>
      </c>
      <c r="G7" s="55">
        <f>'Ricavi di vendita e val. prod.'!G7*'Costi variabili e Costi fissi'!G14</f>
        <v>0</v>
      </c>
      <c r="H7" s="56">
        <f>'Ricavi di vendita e val. prod.'!H7*'Costi variabili e Costi fissi'!H14</f>
        <v>0</v>
      </c>
    </row>
    <row r="8" spans="1:8" ht="15" customHeight="1">
      <c r="A8" s="234" t="s">
        <v>6</v>
      </c>
      <c r="B8" s="248">
        <f>SUM(B3:B7)</f>
        <v>0</v>
      </c>
      <c r="C8" s="248">
        <f t="shared" ref="C8:H8" si="0">SUM(C3:C7)</f>
        <v>0</v>
      </c>
      <c r="D8" s="248">
        <f t="shared" si="0"/>
        <v>0</v>
      </c>
      <c r="E8" s="248">
        <f t="shared" si="0"/>
        <v>0</v>
      </c>
      <c r="F8" s="248">
        <f t="shared" si="0"/>
        <v>0</v>
      </c>
      <c r="G8" s="248">
        <f t="shared" si="0"/>
        <v>0</v>
      </c>
      <c r="H8" s="249">
        <f t="shared" si="0"/>
        <v>0</v>
      </c>
    </row>
    <row r="9" spans="1:8" ht="15" customHeight="1">
      <c r="A9" s="250"/>
      <c r="H9" s="218"/>
    </row>
    <row r="10" spans="1:8" ht="15" customHeight="1">
      <c r="A10" s="51" t="s">
        <v>2</v>
      </c>
      <c r="B10" s="251" t="e">
        <f>B3/'Ricavi di vendita e val. prod.'!$B$7</f>
        <v>#DIV/0!</v>
      </c>
      <c r="C10" s="252">
        <v>0</v>
      </c>
      <c r="D10" s="252">
        <v>0</v>
      </c>
      <c r="E10" s="252">
        <v>0</v>
      </c>
      <c r="F10" s="252">
        <v>0</v>
      </c>
      <c r="G10" s="252">
        <v>0</v>
      </c>
      <c r="H10" s="253">
        <v>0</v>
      </c>
    </row>
    <row r="11" spans="1:8" ht="15" customHeight="1">
      <c r="A11" s="51" t="s">
        <v>4</v>
      </c>
      <c r="B11" s="251" t="e">
        <f>B4/'Ricavi di vendita e val. prod.'!$B$7</f>
        <v>#DIV/0!</v>
      </c>
      <c r="C11" s="252">
        <v>0</v>
      </c>
      <c r="D11" s="252">
        <v>0</v>
      </c>
      <c r="E11" s="252">
        <v>0</v>
      </c>
      <c r="F11" s="252">
        <v>0</v>
      </c>
      <c r="G11" s="252">
        <v>0</v>
      </c>
      <c r="H11" s="253">
        <v>0</v>
      </c>
    </row>
    <row r="12" spans="1:8" ht="15" customHeight="1">
      <c r="A12" s="51" t="s">
        <v>133</v>
      </c>
      <c r="B12" s="251" t="e">
        <f>B5/'Ricavi di vendita e val. prod.'!$B$7</f>
        <v>#DIV/0!</v>
      </c>
      <c r="C12" s="252">
        <v>0</v>
      </c>
      <c r="D12" s="252">
        <v>0</v>
      </c>
      <c r="E12" s="252">
        <v>0</v>
      </c>
      <c r="F12" s="252">
        <v>0</v>
      </c>
      <c r="G12" s="252">
        <v>0</v>
      </c>
      <c r="H12" s="253">
        <v>0</v>
      </c>
    </row>
    <row r="13" spans="1:8" ht="15" customHeight="1">
      <c r="A13" s="51" t="s">
        <v>137</v>
      </c>
      <c r="B13" s="251" t="e">
        <f>B6/'Ricavi di vendita e val. prod.'!$B$7</f>
        <v>#DIV/0!</v>
      </c>
      <c r="C13" s="252">
        <v>0</v>
      </c>
      <c r="D13" s="252">
        <v>0</v>
      </c>
      <c r="E13" s="252">
        <v>0</v>
      </c>
      <c r="F13" s="252">
        <v>0</v>
      </c>
      <c r="G13" s="252">
        <v>0</v>
      </c>
      <c r="H13" s="253">
        <v>0</v>
      </c>
    </row>
    <row r="14" spans="1:8" ht="15" customHeight="1">
      <c r="A14" s="51" t="s">
        <v>134</v>
      </c>
      <c r="B14" s="251" t="e">
        <f>B7/'Ricavi di vendita e val. prod.'!$B$7</f>
        <v>#DIV/0!</v>
      </c>
      <c r="C14" s="252">
        <v>0</v>
      </c>
      <c r="D14" s="252">
        <v>0</v>
      </c>
      <c r="E14" s="252">
        <v>0</v>
      </c>
      <c r="F14" s="252">
        <v>0</v>
      </c>
      <c r="G14" s="252">
        <v>0</v>
      </c>
      <c r="H14" s="253">
        <v>0</v>
      </c>
    </row>
    <row r="15" spans="1:8" s="53" customFormat="1" ht="15" customHeight="1" thickBot="1">
      <c r="A15" s="254" t="s">
        <v>7</v>
      </c>
      <c r="B15" s="255" t="e">
        <f t="shared" ref="B15:H15" si="1">SUM(B10:B14)</f>
        <v>#DIV/0!</v>
      </c>
      <c r="C15" s="255">
        <f t="shared" si="1"/>
        <v>0</v>
      </c>
      <c r="D15" s="255">
        <f t="shared" si="1"/>
        <v>0</v>
      </c>
      <c r="E15" s="255">
        <f t="shared" si="1"/>
        <v>0</v>
      </c>
      <c r="F15" s="255">
        <f t="shared" si="1"/>
        <v>0</v>
      </c>
      <c r="G15" s="255">
        <f t="shared" si="1"/>
        <v>0</v>
      </c>
      <c r="H15" s="256">
        <f t="shared" si="1"/>
        <v>0</v>
      </c>
    </row>
    <row r="16" spans="1:8" ht="15" customHeight="1"/>
    <row r="17" spans="1:8" ht="15" customHeight="1" thickBot="1">
      <c r="A17" s="53" t="s">
        <v>138</v>
      </c>
    </row>
    <row r="18" spans="1:8" ht="15" customHeight="1">
      <c r="A18" s="245"/>
      <c r="B18" s="59">
        <f>'Ricavi di vendita e val. prod.'!B2</f>
        <v>2024</v>
      </c>
      <c r="C18" s="59">
        <f>'Ricavi di vendita e val. prod.'!C2</f>
        <v>2025</v>
      </c>
      <c r="D18" s="59">
        <f>'Ricavi di vendita e val. prod.'!D2</f>
        <v>2026</v>
      </c>
      <c r="E18" s="59">
        <f>'Ricavi di vendita e val. prod.'!E2</f>
        <v>2027</v>
      </c>
      <c r="F18" s="59">
        <f>'Ricavi di vendita e val. prod.'!F2</f>
        <v>2028</v>
      </c>
      <c r="G18" s="59">
        <f>'Ricavi di vendita e val. prod.'!G2</f>
        <v>2029</v>
      </c>
      <c r="H18" s="60">
        <f>'Ricavi di vendita e val. prod.'!H2</f>
        <v>2030</v>
      </c>
    </row>
    <row r="19" spans="1:8" ht="15" customHeight="1">
      <c r="A19" s="51" t="s">
        <v>140</v>
      </c>
      <c r="B19" s="251" t="e">
        <f>B20/'Ricavi di vendita e val. prod.'!B3</f>
        <v>#DIV/0!</v>
      </c>
      <c r="C19" s="257">
        <v>0</v>
      </c>
      <c r="D19" s="257">
        <v>0</v>
      </c>
      <c r="E19" s="257">
        <v>0</v>
      </c>
      <c r="F19" s="257">
        <v>0</v>
      </c>
      <c r="G19" s="257">
        <v>0</v>
      </c>
      <c r="H19" s="258">
        <v>0</v>
      </c>
    </row>
    <row r="20" spans="1:8" ht="15" customHeight="1">
      <c r="A20" s="51" t="s">
        <v>139</v>
      </c>
      <c r="B20" s="246">
        <v>0</v>
      </c>
      <c r="C20" s="55">
        <f>'Ricavi di vendita e val. prod.'!C3*C19</f>
        <v>0</v>
      </c>
      <c r="D20" s="55">
        <f>'Ricavi di vendita e val. prod.'!D3*D19</f>
        <v>0</v>
      </c>
      <c r="E20" s="55">
        <f>'Ricavi di vendita e val. prod.'!E3*E19</f>
        <v>0</v>
      </c>
      <c r="F20" s="55">
        <f>'Ricavi di vendita e val. prod.'!F3*F19</f>
        <v>0</v>
      </c>
      <c r="G20" s="55">
        <f>'Ricavi di vendita e val. prod.'!G3*G19</f>
        <v>0</v>
      </c>
      <c r="H20" s="56">
        <f>'Ricavi di vendita e val. prod.'!H3*H19</f>
        <v>0</v>
      </c>
    </row>
    <row r="21" spans="1:8" ht="15" customHeight="1">
      <c r="A21" s="51" t="s">
        <v>179</v>
      </c>
      <c r="B21" s="259">
        <f>'CE consuntivo'!D27</f>
        <v>0</v>
      </c>
      <c r="C21" s="55">
        <f>'Crediti, rimanenze, debiti'!B29-'Crediti, rimanenze, debiti'!C29</f>
        <v>0</v>
      </c>
      <c r="D21" s="55">
        <f>'Crediti, rimanenze, debiti'!C29-'Crediti, rimanenze, debiti'!D29</f>
        <v>0</v>
      </c>
      <c r="E21" s="55">
        <f>'Crediti, rimanenze, debiti'!D29-'Crediti, rimanenze, debiti'!E29</f>
        <v>0</v>
      </c>
      <c r="F21" s="55">
        <f>'Crediti, rimanenze, debiti'!E29-'Crediti, rimanenze, debiti'!F29</f>
        <v>0</v>
      </c>
      <c r="G21" s="55">
        <f>'Crediti, rimanenze, debiti'!F29-'Crediti, rimanenze, debiti'!G29</f>
        <v>0</v>
      </c>
      <c r="H21" s="56">
        <f>'Crediti, rimanenze, debiti'!G29-'Crediti, rimanenze, debiti'!H29</f>
        <v>0</v>
      </c>
    </row>
    <row r="22" spans="1:8" ht="15" customHeight="1">
      <c r="A22" s="51" t="s">
        <v>8</v>
      </c>
      <c r="B22" s="259">
        <f>B20+B21</f>
        <v>0</v>
      </c>
      <c r="C22" s="259">
        <f t="shared" ref="C22:H22" si="2">C20+C21</f>
        <v>0</v>
      </c>
      <c r="D22" s="259">
        <f t="shared" si="2"/>
        <v>0</v>
      </c>
      <c r="E22" s="259">
        <f t="shared" si="2"/>
        <v>0</v>
      </c>
      <c r="F22" s="259">
        <f t="shared" si="2"/>
        <v>0</v>
      </c>
      <c r="G22" s="259">
        <f t="shared" si="2"/>
        <v>0</v>
      </c>
      <c r="H22" s="260">
        <f t="shared" si="2"/>
        <v>0</v>
      </c>
    </row>
    <row r="23" spans="1:8" ht="15" customHeight="1">
      <c r="A23" s="261"/>
      <c r="B23" s="262"/>
      <c r="C23" s="262"/>
      <c r="D23" s="262"/>
      <c r="E23" s="262"/>
      <c r="F23" s="262"/>
      <c r="G23" s="262"/>
      <c r="H23" s="263"/>
    </row>
    <row r="24" spans="1:8" ht="15" customHeight="1">
      <c r="A24" s="51" t="s">
        <v>10</v>
      </c>
      <c r="B24" s="264">
        <v>0</v>
      </c>
      <c r="C24" s="55">
        <f>C34*'Ricavi di vendita e val. prod.'!C3</f>
        <v>0</v>
      </c>
      <c r="D24" s="55">
        <f>D34*'Ricavi di vendita e val. prod.'!D3</f>
        <v>0</v>
      </c>
      <c r="E24" s="55">
        <f>E34*'Ricavi di vendita e val. prod.'!E3</f>
        <v>0</v>
      </c>
      <c r="F24" s="55">
        <f>F34*'Ricavi di vendita e val. prod.'!F3</f>
        <v>0</v>
      </c>
      <c r="G24" s="55">
        <f>G34*'Ricavi di vendita e val. prod.'!G3</f>
        <v>0</v>
      </c>
      <c r="H24" s="56">
        <f>H34*'Ricavi di vendita e val. prod.'!H3</f>
        <v>0</v>
      </c>
    </row>
    <row r="25" spans="1:8" ht="15" customHeight="1">
      <c r="A25" s="51" t="s">
        <v>141</v>
      </c>
      <c r="B25" s="264">
        <v>0</v>
      </c>
      <c r="C25" s="55">
        <f>C35*'Ricavi di vendita e val. prod.'!C3</f>
        <v>0</v>
      </c>
      <c r="D25" s="55">
        <f>D35*'Ricavi di vendita e val. prod.'!D3</f>
        <v>0</v>
      </c>
      <c r="E25" s="55">
        <f>E35*'Ricavi di vendita e val. prod.'!E3</f>
        <v>0</v>
      </c>
      <c r="F25" s="55">
        <f>F35*'Ricavi di vendita e val. prod.'!F3</f>
        <v>0</v>
      </c>
      <c r="G25" s="55">
        <f>G35*'Ricavi di vendita e val. prod.'!G3</f>
        <v>0</v>
      </c>
      <c r="H25" s="56">
        <f>H35*'Ricavi di vendita e val. prod.'!H3</f>
        <v>0</v>
      </c>
    </row>
    <row r="26" spans="1:8" ht="15" customHeight="1">
      <c r="A26" s="51" t="s">
        <v>12</v>
      </c>
      <c r="B26" s="264">
        <v>0</v>
      </c>
      <c r="C26" s="55">
        <f>C36*'Ricavi di vendita e val. prod.'!C3</f>
        <v>0</v>
      </c>
      <c r="D26" s="55">
        <f>D36*'Ricavi di vendita e val. prod.'!D3</f>
        <v>0</v>
      </c>
      <c r="E26" s="55">
        <f>E36*'Ricavi di vendita e val. prod.'!E3</f>
        <v>0</v>
      </c>
      <c r="F26" s="55">
        <f>F36*'Ricavi di vendita e val. prod.'!F3</f>
        <v>0</v>
      </c>
      <c r="G26" s="55">
        <f>G36*'Ricavi di vendita e val. prod.'!G3</f>
        <v>0</v>
      </c>
      <c r="H26" s="56">
        <f>H36*'Ricavi di vendita e val. prod.'!H3</f>
        <v>0</v>
      </c>
    </row>
    <row r="27" spans="1:8" ht="15" customHeight="1">
      <c r="A27" s="51" t="s">
        <v>143</v>
      </c>
      <c r="B27" s="264">
        <v>0</v>
      </c>
      <c r="C27" s="55">
        <f>C37*'Ricavi di vendita e val. prod.'!C3</f>
        <v>0</v>
      </c>
      <c r="D27" s="55">
        <f>D37*'Ricavi di vendita e val. prod.'!D3</f>
        <v>0</v>
      </c>
      <c r="E27" s="55">
        <f>E37*'Ricavi di vendita e val. prod.'!E3</f>
        <v>0</v>
      </c>
      <c r="F27" s="55">
        <f>F37*'Ricavi di vendita e val. prod.'!F3</f>
        <v>0</v>
      </c>
      <c r="G27" s="55">
        <f>G37*'Ricavi di vendita e val. prod.'!G3</f>
        <v>0</v>
      </c>
      <c r="H27" s="56">
        <f>H37*'Ricavi di vendita e val. prod.'!H3</f>
        <v>0</v>
      </c>
    </row>
    <row r="28" spans="1:8" ht="15" customHeight="1">
      <c r="A28" s="51" t="s">
        <v>14</v>
      </c>
      <c r="B28" s="264">
        <v>0</v>
      </c>
      <c r="C28" s="55">
        <f>C38*'Ricavi di vendita e val. prod.'!C3</f>
        <v>0</v>
      </c>
      <c r="D28" s="55">
        <f>D38*'Ricavi di vendita e val. prod.'!D3</f>
        <v>0</v>
      </c>
      <c r="E28" s="55">
        <f>E38*'Ricavi di vendita e val. prod.'!E3</f>
        <v>0</v>
      </c>
      <c r="F28" s="55">
        <f>F38*'Ricavi di vendita e val. prod.'!F3</f>
        <v>0</v>
      </c>
      <c r="G28" s="55">
        <f>G38*'Ricavi di vendita e val. prod.'!G3</f>
        <v>0</v>
      </c>
      <c r="H28" s="56">
        <f>H38*'Ricavi di vendita e val. prod.'!H3</f>
        <v>0</v>
      </c>
    </row>
    <row r="29" spans="1:8" ht="15" customHeight="1">
      <c r="A29" s="51" t="s">
        <v>16</v>
      </c>
      <c r="B29" s="264">
        <v>0</v>
      </c>
      <c r="C29" s="55">
        <f>C39*'Ricavi di vendita e val. prod.'!C3</f>
        <v>0</v>
      </c>
      <c r="D29" s="55">
        <f>D39*'Ricavi di vendita e val. prod.'!D3</f>
        <v>0</v>
      </c>
      <c r="E29" s="55">
        <f>E39*'Ricavi di vendita e val. prod.'!E3</f>
        <v>0</v>
      </c>
      <c r="F29" s="55">
        <f>F39*'Ricavi di vendita e val. prod.'!F3</f>
        <v>0</v>
      </c>
      <c r="G29" s="55">
        <f>G39*'Ricavi di vendita e val. prod.'!G3</f>
        <v>0</v>
      </c>
      <c r="H29" s="56">
        <f>H39*'Ricavi di vendita e val. prod.'!H3</f>
        <v>0</v>
      </c>
    </row>
    <row r="30" spans="1:8" ht="15" customHeight="1">
      <c r="A30" s="51" t="s">
        <v>18</v>
      </c>
      <c r="B30" s="264">
        <v>0</v>
      </c>
      <c r="C30" s="55">
        <f>C40*'Ricavi di vendita e val. prod.'!C3</f>
        <v>0</v>
      </c>
      <c r="D30" s="55">
        <f>D40*'Ricavi di vendita e val. prod.'!D3</f>
        <v>0</v>
      </c>
      <c r="E30" s="55">
        <f>E40*'Ricavi di vendita e val. prod.'!E3</f>
        <v>0</v>
      </c>
      <c r="F30" s="55">
        <f>F40*'Ricavi di vendita e val. prod.'!F3</f>
        <v>0</v>
      </c>
      <c r="G30" s="55">
        <f>G40*'Ricavi di vendita e val. prod.'!G3</f>
        <v>0</v>
      </c>
      <c r="H30" s="56">
        <f>H40*'Ricavi di vendita e val. prod.'!H3</f>
        <v>0</v>
      </c>
    </row>
    <row r="31" spans="1:8" ht="15" customHeight="1">
      <c r="A31" s="51" t="s">
        <v>145</v>
      </c>
      <c r="B31" s="264">
        <v>0</v>
      </c>
      <c r="C31" s="55">
        <f>C41*'Ricavi di vendita e val. prod.'!C3</f>
        <v>0</v>
      </c>
      <c r="D31" s="55">
        <f>D41*'Ricavi di vendita e val. prod.'!D3</f>
        <v>0</v>
      </c>
      <c r="E31" s="55">
        <f>E41*'Ricavi di vendita e val. prod.'!E3</f>
        <v>0</v>
      </c>
      <c r="F31" s="55">
        <f>F41*'Ricavi di vendita e val. prod.'!F3</f>
        <v>0</v>
      </c>
      <c r="G31" s="55">
        <f>G41*'Ricavi di vendita e val. prod.'!G3</f>
        <v>0</v>
      </c>
      <c r="H31" s="56">
        <f>H41*'Ricavi di vendita e val. prod.'!H3</f>
        <v>0</v>
      </c>
    </row>
    <row r="32" spans="1:8" ht="15" customHeight="1">
      <c r="A32" s="234" t="s">
        <v>19</v>
      </c>
      <c r="B32" s="57">
        <f>SUM(B24:B31)+B20+B21</f>
        <v>0</v>
      </c>
      <c r="C32" s="57">
        <f t="shared" ref="C32:H32" si="3">SUM(C24:C31)+C20+C21</f>
        <v>0</v>
      </c>
      <c r="D32" s="57">
        <f t="shared" si="3"/>
        <v>0</v>
      </c>
      <c r="E32" s="57">
        <f t="shared" si="3"/>
        <v>0</v>
      </c>
      <c r="F32" s="57">
        <f t="shared" si="3"/>
        <v>0</v>
      </c>
      <c r="G32" s="57">
        <f t="shared" si="3"/>
        <v>0</v>
      </c>
      <c r="H32" s="58">
        <f t="shared" si="3"/>
        <v>0</v>
      </c>
    </row>
    <row r="33" spans="1:8" ht="15" customHeight="1">
      <c r="A33" s="261"/>
      <c r="B33" s="262"/>
      <c r="C33" s="262"/>
      <c r="D33" s="262"/>
      <c r="E33" s="262"/>
      <c r="F33" s="262"/>
      <c r="G33" s="262"/>
      <c r="H33" s="263"/>
    </row>
    <row r="34" spans="1:8" ht="15" customHeight="1">
      <c r="A34" s="51" t="s">
        <v>9</v>
      </c>
      <c r="B34" s="265" t="e">
        <f>B24/'Ricavi di vendita e val. prod.'!$B$7</f>
        <v>#DIV/0!</v>
      </c>
      <c r="C34" s="266">
        <v>0</v>
      </c>
      <c r="D34" s="266">
        <v>0</v>
      </c>
      <c r="E34" s="266">
        <v>0</v>
      </c>
      <c r="F34" s="266">
        <v>0</v>
      </c>
      <c r="G34" s="266">
        <v>0</v>
      </c>
      <c r="H34" s="267">
        <v>0</v>
      </c>
    </row>
    <row r="35" spans="1:8" ht="15" customHeight="1">
      <c r="A35" s="51" t="s">
        <v>142</v>
      </c>
      <c r="B35" s="265" t="e">
        <f>B25/'Ricavi di vendita e val. prod.'!$B$7</f>
        <v>#DIV/0!</v>
      </c>
      <c r="C35" s="266">
        <v>0</v>
      </c>
      <c r="D35" s="266">
        <v>0</v>
      </c>
      <c r="E35" s="266">
        <v>0</v>
      </c>
      <c r="F35" s="266">
        <v>0</v>
      </c>
      <c r="G35" s="266">
        <v>0</v>
      </c>
      <c r="H35" s="267">
        <v>0</v>
      </c>
    </row>
    <row r="36" spans="1:8" ht="15" customHeight="1">
      <c r="A36" s="51" t="s">
        <v>11</v>
      </c>
      <c r="B36" s="265" t="e">
        <f>B26/'Ricavi di vendita e val. prod.'!$B$7</f>
        <v>#DIV/0!</v>
      </c>
      <c r="C36" s="266">
        <v>0</v>
      </c>
      <c r="D36" s="266">
        <v>0</v>
      </c>
      <c r="E36" s="266">
        <v>0</v>
      </c>
      <c r="F36" s="266">
        <v>0</v>
      </c>
      <c r="G36" s="266">
        <v>0</v>
      </c>
      <c r="H36" s="267">
        <v>0</v>
      </c>
    </row>
    <row r="37" spans="1:8" ht="15" customHeight="1">
      <c r="A37" s="51" t="s">
        <v>144</v>
      </c>
      <c r="B37" s="265" t="e">
        <f>B27/'Ricavi di vendita e val. prod.'!$B$7</f>
        <v>#DIV/0!</v>
      </c>
      <c r="C37" s="266">
        <v>0</v>
      </c>
      <c r="D37" s="266">
        <v>0</v>
      </c>
      <c r="E37" s="266">
        <v>0</v>
      </c>
      <c r="F37" s="266">
        <v>0</v>
      </c>
      <c r="G37" s="266">
        <v>0</v>
      </c>
      <c r="H37" s="267">
        <v>0</v>
      </c>
    </row>
    <row r="38" spans="1:8" ht="15" customHeight="1">
      <c r="A38" s="51" t="s">
        <v>13</v>
      </c>
      <c r="B38" s="265" t="e">
        <f>B28/'Ricavi di vendita e val. prod.'!$B$7</f>
        <v>#DIV/0!</v>
      </c>
      <c r="C38" s="266">
        <v>0</v>
      </c>
      <c r="D38" s="266">
        <v>0</v>
      </c>
      <c r="E38" s="266">
        <v>0</v>
      </c>
      <c r="F38" s="266">
        <v>0</v>
      </c>
      <c r="G38" s="266">
        <v>0</v>
      </c>
      <c r="H38" s="267">
        <v>0</v>
      </c>
    </row>
    <row r="39" spans="1:8" ht="15" customHeight="1">
      <c r="A39" s="51" t="s">
        <v>15</v>
      </c>
      <c r="B39" s="265" t="e">
        <f>B29/'Ricavi di vendita e val. prod.'!$B$7</f>
        <v>#DIV/0!</v>
      </c>
      <c r="C39" s="266">
        <v>0</v>
      </c>
      <c r="D39" s="266">
        <v>0</v>
      </c>
      <c r="E39" s="266">
        <v>0</v>
      </c>
      <c r="F39" s="266">
        <v>0</v>
      </c>
      <c r="G39" s="266">
        <v>0</v>
      </c>
      <c r="H39" s="267">
        <v>0</v>
      </c>
    </row>
    <row r="40" spans="1:8" ht="15" customHeight="1">
      <c r="A40" s="51" t="s">
        <v>17</v>
      </c>
      <c r="B40" s="265" t="e">
        <f>B30/'Ricavi di vendita e val. prod.'!$B$7</f>
        <v>#DIV/0!</v>
      </c>
      <c r="C40" s="266">
        <v>0</v>
      </c>
      <c r="D40" s="266">
        <v>0</v>
      </c>
      <c r="E40" s="266">
        <v>0</v>
      </c>
      <c r="F40" s="266">
        <v>0</v>
      </c>
      <c r="G40" s="266">
        <v>0</v>
      </c>
      <c r="H40" s="267">
        <v>0</v>
      </c>
    </row>
    <row r="41" spans="1:8" ht="15" customHeight="1">
      <c r="A41" s="51" t="s">
        <v>146</v>
      </c>
      <c r="B41" s="265" t="e">
        <f>B31/'Ricavi di vendita e val. prod.'!$B$7</f>
        <v>#DIV/0!</v>
      </c>
      <c r="C41" s="266">
        <v>0</v>
      </c>
      <c r="D41" s="266">
        <v>0</v>
      </c>
      <c r="E41" s="266">
        <v>0</v>
      </c>
      <c r="F41" s="266">
        <v>0</v>
      </c>
      <c r="G41" s="266">
        <v>0</v>
      </c>
      <c r="H41" s="267">
        <v>0</v>
      </c>
    </row>
    <row r="42" spans="1:8" ht="15" customHeight="1" thickBot="1">
      <c r="A42" s="254" t="s">
        <v>20</v>
      </c>
      <c r="B42" s="268" t="e">
        <f>B32/'Ricavi di vendita e val. prod.'!B3</f>
        <v>#DIV/0!</v>
      </c>
      <c r="C42" s="268" t="e">
        <f>C32/'Ricavi di vendita e val. prod.'!C3</f>
        <v>#DIV/0!</v>
      </c>
      <c r="D42" s="268" t="e">
        <f>D32/'Ricavi di vendita e val. prod.'!D3</f>
        <v>#DIV/0!</v>
      </c>
      <c r="E42" s="268" t="e">
        <f>E32/'Ricavi di vendita e val. prod.'!E3</f>
        <v>#DIV/0!</v>
      </c>
      <c r="F42" s="268" t="e">
        <f>F32/'Ricavi di vendita e val. prod.'!F3</f>
        <v>#DIV/0!</v>
      </c>
      <c r="G42" s="268" t="e">
        <f>G32/'Ricavi di vendita e val. prod.'!G3</f>
        <v>#DIV/0!</v>
      </c>
      <c r="H42" s="269" t="e">
        <f>H32/'Ricavi di vendita e val. prod.'!H3</f>
        <v>#DIV/0!</v>
      </c>
    </row>
    <row r="43" spans="1:8" ht="15" customHeight="1" thickBot="1"/>
    <row r="44" spans="1:8" ht="15" customHeight="1" thickBot="1">
      <c r="A44" s="270" t="s">
        <v>172</v>
      </c>
      <c r="B44" s="271">
        <f>B8+B32</f>
        <v>0</v>
      </c>
      <c r="C44" s="271">
        <f t="shared" ref="C44:H44" si="4">C8+C32</f>
        <v>0</v>
      </c>
      <c r="D44" s="271">
        <f t="shared" si="4"/>
        <v>0</v>
      </c>
      <c r="E44" s="271">
        <f t="shared" si="4"/>
        <v>0</v>
      </c>
      <c r="F44" s="271">
        <f t="shared" si="4"/>
        <v>0</v>
      </c>
      <c r="G44" s="271">
        <f t="shared" si="4"/>
        <v>0</v>
      </c>
      <c r="H44" s="272">
        <f t="shared" si="4"/>
        <v>0</v>
      </c>
    </row>
    <row r="45" spans="1:8" ht="15" customHeight="1"/>
    <row r="46" spans="1:8" ht="15" customHeight="1" thickBot="1">
      <c r="A46" s="53" t="s">
        <v>147</v>
      </c>
    </row>
    <row r="47" spans="1:8" ht="15" customHeight="1">
      <c r="A47" s="61"/>
      <c r="B47" s="59">
        <f>'Ricavi di vendita e val. prod.'!B2</f>
        <v>2024</v>
      </c>
      <c r="C47" s="59">
        <f>'Ricavi di vendita e val. prod.'!C2</f>
        <v>2025</v>
      </c>
      <c r="D47" s="59">
        <f>'Ricavi di vendita e val. prod.'!D2</f>
        <v>2026</v>
      </c>
      <c r="E47" s="59">
        <f>'Ricavi di vendita e val. prod.'!E2</f>
        <v>2027</v>
      </c>
      <c r="F47" s="59">
        <f>'Ricavi di vendita e val. prod.'!F2</f>
        <v>2028</v>
      </c>
      <c r="G47" s="59">
        <f>'Ricavi di vendita e val. prod.'!G2</f>
        <v>2029</v>
      </c>
      <c r="H47" s="60">
        <f>'Ricavi di vendita e val. prod.'!H2</f>
        <v>2030</v>
      </c>
    </row>
    <row r="48" spans="1:8" ht="15" customHeight="1">
      <c r="A48" s="51" t="s">
        <v>22</v>
      </c>
      <c r="B48" s="273">
        <v>0</v>
      </c>
      <c r="C48" s="273">
        <v>0</v>
      </c>
      <c r="D48" s="273">
        <v>0</v>
      </c>
      <c r="E48" s="273">
        <v>0</v>
      </c>
      <c r="F48" s="273">
        <v>0</v>
      </c>
      <c r="G48" s="273">
        <v>0</v>
      </c>
      <c r="H48" s="274">
        <v>0</v>
      </c>
    </row>
    <row r="49" spans="1:8" ht="15" customHeight="1">
      <c r="A49" s="51" t="s">
        <v>23</v>
      </c>
      <c r="B49" s="273">
        <v>0</v>
      </c>
      <c r="C49" s="273">
        <v>0</v>
      </c>
      <c r="D49" s="273">
        <v>0</v>
      </c>
      <c r="E49" s="273">
        <v>0</v>
      </c>
      <c r="F49" s="273">
        <v>0</v>
      </c>
      <c r="G49" s="273">
        <v>0</v>
      </c>
      <c r="H49" s="274">
        <v>0</v>
      </c>
    </row>
    <row r="50" spans="1:8" ht="15" customHeight="1">
      <c r="A50" s="51" t="s">
        <v>24</v>
      </c>
      <c r="B50" s="273">
        <v>0</v>
      </c>
      <c r="C50" s="273">
        <v>0</v>
      </c>
      <c r="D50" s="273">
        <v>0</v>
      </c>
      <c r="E50" s="273">
        <v>0</v>
      </c>
      <c r="F50" s="273">
        <v>0</v>
      </c>
      <c r="G50" s="273">
        <v>0</v>
      </c>
      <c r="H50" s="274">
        <v>0</v>
      </c>
    </row>
    <row r="51" spans="1:8" ht="15" customHeight="1">
      <c r="A51" s="51" t="s">
        <v>25</v>
      </c>
      <c r="B51" s="273">
        <v>0</v>
      </c>
      <c r="C51" s="273">
        <v>0</v>
      </c>
      <c r="D51" s="273">
        <v>0</v>
      </c>
      <c r="E51" s="273">
        <v>0</v>
      </c>
      <c r="F51" s="273">
        <v>0</v>
      </c>
      <c r="G51" s="273">
        <v>0</v>
      </c>
      <c r="H51" s="274">
        <v>0</v>
      </c>
    </row>
    <row r="52" spans="1:8" ht="15" customHeight="1">
      <c r="A52" s="51" t="s">
        <v>1</v>
      </c>
      <c r="B52" s="273">
        <v>0</v>
      </c>
      <c r="C52" s="273">
        <v>0</v>
      </c>
      <c r="D52" s="273">
        <v>0</v>
      </c>
      <c r="E52" s="273">
        <v>0</v>
      </c>
      <c r="F52" s="273">
        <v>0</v>
      </c>
      <c r="G52" s="273">
        <v>0</v>
      </c>
      <c r="H52" s="274">
        <v>0</v>
      </c>
    </row>
    <row r="53" spans="1:8" ht="15" customHeight="1">
      <c r="A53" s="51" t="s">
        <v>26</v>
      </c>
      <c r="B53" s="273">
        <v>0</v>
      </c>
      <c r="C53" s="273">
        <v>0</v>
      </c>
      <c r="D53" s="273">
        <v>0</v>
      </c>
      <c r="E53" s="273">
        <v>0</v>
      </c>
      <c r="F53" s="273">
        <v>0</v>
      </c>
      <c r="G53" s="273">
        <v>0</v>
      </c>
      <c r="H53" s="274">
        <v>0</v>
      </c>
    </row>
    <row r="54" spans="1:8" ht="15" customHeight="1">
      <c r="A54" s="51" t="s">
        <v>27</v>
      </c>
      <c r="B54" s="273">
        <v>0</v>
      </c>
      <c r="C54" s="273">
        <v>0</v>
      </c>
      <c r="D54" s="273">
        <v>0</v>
      </c>
      <c r="E54" s="273">
        <v>0</v>
      </c>
      <c r="F54" s="273">
        <v>0</v>
      </c>
      <c r="G54" s="273">
        <v>0</v>
      </c>
      <c r="H54" s="274">
        <v>0</v>
      </c>
    </row>
    <row r="55" spans="1:8" ht="15" customHeight="1">
      <c r="A55" s="51" t="s">
        <v>28</v>
      </c>
      <c r="B55" s="273">
        <v>0</v>
      </c>
      <c r="C55" s="273">
        <v>0</v>
      </c>
      <c r="D55" s="273">
        <v>0</v>
      </c>
      <c r="E55" s="273">
        <v>0</v>
      </c>
      <c r="F55" s="273">
        <v>0</v>
      </c>
      <c r="G55" s="273">
        <v>0</v>
      </c>
      <c r="H55" s="274">
        <v>0</v>
      </c>
    </row>
    <row r="56" spans="1:8" ht="15" customHeight="1">
      <c r="A56" s="51" t="s">
        <v>148</v>
      </c>
      <c r="B56" s="273">
        <v>0</v>
      </c>
      <c r="C56" s="273">
        <v>0</v>
      </c>
      <c r="D56" s="273">
        <v>0</v>
      </c>
      <c r="E56" s="273">
        <v>0</v>
      </c>
      <c r="F56" s="273">
        <v>0</v>
      </c>
      <c r="G56" s="273">
        <v>0</v>
      </c>
      <c r="H56" s="274">
        <v>0</v>
      </c>
    </row>
    <row r="57" spans="1:8" ht="15" customHeight="1">
      <c r="A57" s="51" t="s">
        <v>29</v>
      </c>
      <c r="B57" s="273">
        <v>0</v>
      </c>
      <c r="C57" s="273">
        <v>0</v>
      </c>
      <c r="D57" s="273">
        <v>0</v>
      </c>
      <c r="E57" s="273">
        <v>0</v>
      </c>
      <c r="F57" s="273">
        <v>0</v>
      </c>
      <c r="G57" s="273">
        <v>0</v>
      </c>
      <c r="H57" s="274">
        <v>0</v>
      </c>
    </row>
    <row r="58" spans="1:8" ht="15" customHeight="1">
      <c r="A58" s="51" t="s">
        <v>79</v>
      </c>
      <c r="B58" s="273">
        <v>0</v>
      </c>
      <c r="C58" s="273">
        <v>0</v>
      </c>
      <c r="D58" s="273">
        <v>0</v>
      </c>
      <c r="E58" s="273">
        <v>0</v>
      </c>
      <c r="F58" s="273">
        <v>0</v>
      </c>
      <c r="G58" s="273">
        <v>0</v>
      </c>
      <c r="H58" s="274">
        <v>0</v>
      </c>
    </row>
    <row r="59" spans="1:8" ht="15" customHeight="1">
      <c r="A59" s="51" t="s">
        <v>149</v>
      </c>
      <c r="B59" s="273">
        <v>0</v>
      </c>
      <c r="C59" s="273">
        <v>0</v>
      </c>
      <c r="D59" s="273">
        <v>0</v>
      </c>
      <c r="E59" s="273">
        <v>0</v>
      </c>
      <c r="F59" s="273">
        <v>0</v>
      </c>
      <c r="G59" s="273">
        <v>0</v>
      </c>
      <c r="H59" s="274">
        <v>0</v>
      </c>
    </row>
    <row r="60" spans="1:8" ht="15" customHeight="1">
      <c r="A60" s="51" t="s">
        <v>30</v>
      </c>
      <c r="B60" s="275">
        <f>'CE consuntivo'!D28</f>
        <v>0</v>
      </c>
      <c r="C60" s="273">
        <v>0</v>
      </c>
      <c r="D60" s="273">
        <v>0</v>
      </c>
      <c r="E60" s="273">
        <v>0</v>
      </c>
      <c r="F60" s="273">
        <v>0</v>
      </c>
      <c r="G60" s="273">
        <v>0</v>
      </c>
      <c r="H60" s="274">
        <v>0</v>
      </c>
    </row>
    <row r="61" spans="1:8" ht="15" customHeight="1">
      <c r="A61" s="51" t="s">
        <v>150</v>
      </c>
      <c r="B61" s="275">
        <f>'CE consuntivo'!D29</f>
        <v>0</v>
      </c>
      <c r="C61" s="273">
        <v>0</v>
      </c>
      <c r="D61" s="273">
        <v>0</v>
      </c>
      <c r="E61" s="273">
        <v>0</v>
      </c>
      <c r="F61" s="273">
        <v>0</v>
      </c>
      <c r="G61" s="273">
        <v>0</v>
      </c>
      <c r="H61" s="274">
        <v>0</v>
      </c>
    </row>
    <row r="62" spans="1:8" ht="15" customHeight="1">
      <c r="A62" s="51" t="s">
        <v>151</v>
      </c>
      <c r="B62" s="273">
        <v>0</v>
      </c>
      <c r="C62" s="273">
        <v>0</v>
      </c>
      <c r="D62" s="273">
        <v>0</v>
      </c>
      <c r="E62" s="273">
        <v>0</v>
      </c>
      <c r="F62" s="273">
        <v>0</v>
      </c>
      <c r="G62" s="273">
        <v>0</v>
      </c>
      <c r="H62" s="274">
        <v>0</v>
      </c>
    </row>
    <row r="63" spans="1:8" ht="15" customHeight="1">
      <c r="A63" s="51" t="s">
        <v>784</v>
      </c>
      <c r="B63" s="273">
        <v>0</v>
      </c>
      <c r="C63" s="273">
        <v>0</v>
      </c>
      <c r="D63" s="273">
        <v>0</v>
      </c>
      <c r="E63" s="273">
        <v>0</v>
      </c>
      <c r="F63" s="273">
        <v>0</v>
      </c>
      <c r="G63" s="273">
        <v>0</v>
      </c>
      <c r="H63" s="274">
        <v>0</v>
      </c>
    </row>
    <row r="64" spans="1:8" ht="15" customHeight="1">
      <c r="A64" s="51" t="s">
        <v>152</v>
      </c>
      <c r="B64" s="273">
        <v>0</v>
      </c>
      <c r="C64" s="273">
        <v>0</v>
      </c>
      <c r="D64" s="273">
        <v>0</v>
      </c>
      <c r="E64" s="273">
        <v>0</v>
      </c>
      <c r="F64" s="273">
        <v>0</v>
      </c>
      <c r="G64" s="273">
        <v>0</v>
      </c>
      <c r="H64" s="274">
        <v>0</v>
      </c>
    </row>
    <row r="65" spans="1:8" ht="15" customHeight="1" thickBot="1">
      <c r="A65" s="254" t="s">
        <v>153</v>
      </c>
      <c r="B65" s="276">
        <f t="shared" ref="B65:H65" si="5">SUM(B48:B64)</f>
        <v>0</v>
      </c>
      <c r="C65" s="276">
        <f t="shared" si="5"/>
        <v>0</v>
      </c>
      <c r="D65" s="276">
        <f t="shared" si="5"/>
        <v>0</v>
      </c>
      <c r="E65" s="276">
        <f t="shared" si="5"/>
        <v>0</v>
      </c>
      <c r="F65" s="276">
        <f t="shared" si="5"/>
        <v>0</v>
      </c>
      <c r="G65" s="276">
        <f t="shared" si="5"/>
        <v>0</v>
      </c>
      <c r="H65" s="277">
        <f t="shared" si="5"/>
        <v>0</v>
      </c>
    </row>
  </sheetData>
  <sheetProtection algorithmName="SHA-512" hashValue="lJsWjlNNoJ2KEqgYOuf/aIH0UKmtRs0TmgRjGZmJ9A0p6bCAZ9+IaNOEEKeTLIKs3cMCOeuIGFbZOt9Grm7OaA==" saltValue="kjoDapPHxM2I4STnpuMWLw==" spinCount="100000" sheet="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oglio11"/>
  <dimension ref="A1:H90"/>
  <sheetViews>
    <sheetView showGridLines="0" workbookViewId="0">
      <selection activeCell="B3" sqref="B3"/>
    </sheetView>
  </sheetViews>
  <sheetFormatPr defaultColWidth="9.140625" defaultRowHeight="12.75"/>
  <cols>
    <col min="1" max="1" width="59.7109375" style="213" customWidth="1"/>
    <col min="2" max="8" width="12.28515625" style="213" customWidth="1"/>
    <col min="9" max="16384" width="9.140625" style="213"/>
  </cols>
  <sheetData>
    <row r="1" spans="1:8" s="54" customFormat="1" ht="15" customHeight="1" thickBot="1">
      <c r="A1" s="53" t="s">
        <v>167</v>
      </c>
    </row>
    <row r="2" spans="1:8" s="54" customFormat="1" ht="15" customHeight="1">
      <c r="A2" s="278" t="s">
        <v>66</v>
      </c>
      <c r="B2" s="186">
        <f>'Ricavi di vendita e val. prod.'!B2</f>
        <v>2024</v>
      </c>
      <c r="C2" s="59">
        <f>'Ricavi di vendita e val. prod.'!C2</f>
        <v>2025</v>
      </c>
      <c r="D2" s="59">
        <f>'Ricavi di vendita e val. prod.'!D2</f>
        <v>2026</v>
      </c>
      <c r="E2" s="59">
        <f>'Ricavi di vendita e val. prod.'!E2</f>
        <v>2027</v>
      </c>
      <c r="F2" s="59">
        <f>'Ricavi di vendita e val. prod.'!F2</f>
        <v>2028</v>
      </c>
      <c r="G2" s="59">
        <f>'Ricavi di vendita e val. prod.'!G2</f>
        <v>2029</v>
      </c>
      <c r="H2" s="60">
        <f>'Ricavi di vendita e val. prod.'!H2</f>
        <v>2030</v>
      </c>
    </row>
    <row r="3" spans="1:8" s="54" customFormat="1" ht="15" customHeight="1">
      <c r="A3" s="474" t="s">
        <v>678</v>
      </c>
      <c r="B3" s="465">
        <v>0</v>
      </c>
      <c r="C3" s="52">
        <f>('Ricavi di vendita e val. prod.'!C9*(1+C14))/365*C9</f>
        <v>0</v>
      </c>
      <c r="D3" s="52">
        <f>('Ricavi di vendita e val. prod.'!D9*(1+D14))/365*D9</f>
        <v>0</v>
      </c>
      <c r="E3" s="52">
        <f>('Ricavi di vendita e val. prod.'!E9*(1+E14))/365*E9</f>
        <v>0</v>
      </c>
      <c r="F3" s="52">
        <f>('Ricavi di vendita e val. prod.'!F9*(1+F14))/365*F9</f>
        <v>0</v>
      </c>
      <c r="G3" s="52">
        <f>('Ricavi di vendita e val. prod.'!G9*(1+G14))/365*G9</f>
        <v>0</v>
      </c>
      <c r="H3" s="279">
        <f>('Ricavi di vendita e val. prod.'!H9*(1+H14))/365*H9</f>
        <v>0</v>
      </c>
    </row>
    <row r="4" spans="1:8" s="54" customFormat="1" ht="15" customHeight="1">
      <c r="A4" s="474" t="s">
        <v>679</v>
      </c>
      <c r="B4" s="465">
        <v>0</v>
      </c>
      <c r="C4" s="52">
        <f>('Ricavi di vendita e val. prod.'!C10*(1+C15))/365*C10</f>
        <v>0</v>
      </c>
      <c r="D4" s="52">
        <f>('Ricavi di vendita e val. prod.'!D10*(1+D15))/365*D10</f>
        <v>0</v>
      </c>
      <c r="E4" s="52">
        <f>('Ricavi di vendita e val. prod.'!E10*(1+E15))/365*E10</f>
        <v>0</v>
      </c>
      <c r="F4" s="52">
        <f>('Ricavi di vendita e val. prod.'!F10*(1+F15))/365*F10</f>
        <v>0</v>
      </c>
      <c r="G4" s="52">
        <f>('Ricavi di vendita e val. prod.'!G10*(1+G15))/365*G10</f>
        <v>0</v>
      </c>
      <c r="H4" s="279">
        <f>('Ricavi di vendita e val. prod.'!H10*(1+H15))/365*H10</f>
        <v>0</v>
      </c>
    </row>
    <row r="5" spans="1:8" s="54" customFormat="1" ht="15" customHeight="1">
      <c r="A5" s="474" t="s">
        <v>702</v>
      </c>
      <c r="B5" s="465">
        <v>0</v>
      </c>
      <c r="C5" s="52">
        <f>('Ricavi di vendita e val. prod.'!C11*(1+C16))/365*C11</f>
        <v>0</v>
      </c>
      <c r="D5" s="52">
        <f>('Ricavi di vendita e val. prod.'!D11*(1+D16))/365*D11</f>
        <v>0</v>
      </c>
      <c r="E5" s="52">
        <f>('Ricavi di vendita e val. prod.'!E11*(1+E16))/365*E11</f>
        <v>0</v>
      </c>
      <c r="F5" s="52">
        <f>('Ricavi di vendita e val. prod.'!F11*(1+F16))/365*F11</f>
        <v>0</v>
      </c>
      <c r="G5" s="52">
        <f>('Ricavi di vendita e val. prod.'!G11*(1+G16))/365*G11</f>
        <v>0</v>
      </c>
      <c r="H5" s="279">
        <f>('Ricavi di vendita e val. prod.'!H11*(1+H16))/365*H11</f>
        <v>0</v>
      </c>
    </row>
    <row r="6" spans="1:8" s="54" customFormat="1" ht="15" customHeight="1">
      <c r="A6" s="474" t="s">
        <v>703</v>
      </c>
      <c r="B6" s="465">
        <v>0</v>
      </c>
      <c r="C6" s="52">
        <f>('Ricavi di vendita e val. prod.'!C12*(1+C17))/365*C12</f>
        <v>0</v>
      </c>
      <c r="D6" s="52">
        <f>('Ricavi di vendita e val. prod.'!D12*(1+D17))/365*D12</f>
        <v>0</v>
      </c>
      <c r="E6" s="52">
        <f>('Ricavi di vendita e val. prod.'!E12*(1+E17))/365*E12</f>
        <v>0</v>
      </c>
      <c r="F6" s="52">
        <f>('Ricavi di vendita e val. prod.'!F12*(1+F17))/365*F12</f>
        <v>0</v>
      </c>
      <c r="G6" s="52">
        <f>('Ricavi di vendita e val. prod.'!G12*(1+G17))/365*G12</f>
        <v>0</v>
      </c>
      <c r="H6" s="279">
        <f>('Ricavi di vendita e val. prod.'!H12*(1+H17))/365*H12</f>
        <v>0</v>
      </c>
    </row>
    <row r="7" spans="1:8" s="54" customFormat="1" ht="15" customHeight="1">
      <c r="A7" s="234" t="s">
        <v>158</v>
      </c>
      <c r="B7" s="280">
        <f>SUM(B3:B6)</f>
        <v>0</v>
      </c>
      <c r="C7" s="281">
        <f t="shared" ref="C7:H7" si="0">SUM(C3:C6)</f>
        <v>0</v>
      </c>
      <c r="D7" s="281">
        <f t="shared" si="0"/>
        <v>0</v>
      </c>
      <c r="E7" s="281">
        <f t="shared" si="0"/>
        <v>0</v>
      </c>
      <c r="F7" s="281">
        <f t="shared" si="0"/>
        <v>0</v>
      </c>
      <c r="G7" s="281">
        <f t="shared" si="0"/>
        <v>0</v>
      </c>
      <c r="H7" s="282">
        <f t="shared" si="0"/>
        <v>0</v>
      </c>
    </row>
    <row r="8" spans="1:8" s="54" customFormat="1" ht="15" customHeight="1">
      <c r="A8" s="250"/>
      <c r="B8" s="53"/>
      <c r="H8" s="218"/>
    </row>
    <row r="9" spans="1:8" s="54" customFormat="1" ht="15" customHeight="1">
      <c r="A9" s="474" t="s">
        <v>680</v>
      </c>
      <c r="B9" s="283" t="e">
        <f>B3*365/(('Ricavi di vendita e val. prod.'!B9)*(1+B14))</f>
        <v>#DIV/0!</v>
      </c>
      <c r="C9" s="466">
        <v>0</v>
      </c>
      <c r="D9" s="466">
        <v>0</v>
      </c>
      <c r="E9" s="466">
        <v>0</v>
      </c>
      <c r="F9" s="466">
        <v>0</v>
      </c>
      <c r="G9" s="466">
        <v>0</v>
      </c>
      <c r="H9" s="467">
        <v>0</v>
      </c>
    </row>
    <row r="10" spans="1:8" s="54" customFormat="1" ht="15" customHeight="1">
      <c r="A10" s="474" t="s">
        <v>681</v>
      </c>
      <c r="B10" s="283" t="e">
        <f>B4*365/(('Ricavi di vendita e val. prod.'!B10)*(1+B15))</f>
        <v>#DIV/0!</v>
      </c>
      <c r="C10" s="466">
        <v>0</v>
      </c>
      <c r="D10" s="466">
        <v>0</v>
      </c>
      <c r="E10" s="466">
        <v>0</v>
      </c>
      <c r="F10" s="466">
        <v>0</v>
      </c>
      <c r="G10" s="466">
        <v>0</v>
      </c>
      <c r="H10" s="468">
        <v>0</v>
      </c>
    </row>
    <row r="11" spans="1:8" s="54" customFormat="1" ht="15" customHeight="1">
      <c r="A11" s="474" t="s">
        <v>704</v>
      </c>
      <c r="B11" s="283" t="e">
        <f>B5*365/(('Ricavi di vendita e val. prod.'!B11)*(1+B16))</f>
        <v>#DIV/0!</v>
      </c>
      <c r="C11" s="466">
        <v>0</v>
      </c>
      <c r="D11" s="466">
        <v>0</v>
      </c>
      <c r="E11" s="466">
        <v>0</v>
      </c>
      <c r="F11" s="466">
        <v>0</v>
      </c>
      <c r="G11" s="466">
        <v>0</v>
      </c>
      <c r="H11" s="468">
        <v>0</v>
      </c>
    </row>
    <row r="12" spans="1:8" s="54" customFormat="1" ht="15" customHeight="1">
      <c r="A12" s="474" t="s">
        <v>705</v>
      </c>
      <c r="B12" s="283" t="e">
        <f>B6*365/(('Ricavi di vendita e val. prod.'!B12)*(1+B17))</f>
        <v>#DIV/0!</v>
      </c>
      <c r="C12" s="469">
        <v>0</v>
      </c>
      <c r="D12" s="466">
        <v>0</v>
      </c>
      <c r="E12" s="466">
        <v>0</v>
      </c>
      <c r="F12" s="466">
        <v>0</v>
      </c>
      <c r="G12" s="466">
        <v>0</v>
      </c>
      <c r="H12" s="467">
        <v>0</v>
      </c>
    </row>
    <row r="13" spans="1:8" s="54" customFormat="1" ht="15" customHeight="1">
      <c r="A13" s="284"/>
      <c r="B13" s="53"/>
      <c r="H13" s="218"/>
    </row>
    <row r="14" spans="1:8" s="54" customFormat="1" ht="15" customHeight="1">
      <c r="A14" s="474" t="s">
        <v>682</v>
      </c>
      <c r="B14" s="470">
        <v>0</v>
      </c>
      <c r="C14" s="470">
        <v>0</v>
      </c>
      <c r="D14" s="470">
        <v>0</v>
      </c>
      <c r="E14" s="470">
        <v>0</v>
      </c>
      <c r="F14" s="470">
        <v>0</v>
      </c>
      <c r="G14" s="470">
        <v>0</v>
      </c>
      <c r="H14" s="471">
        <v>0</v>
      </c>
    </row>
    <row r="15" spans="1:8" s="54" customFormat="1" ht="15" customHeight="1">
      <c r="A15" s="474" t="s">
        <v>683</v>
      </c>
      <c r="B15" s="470">
        <v>0</v>
      </c>
      <c r="C15" s="470">
        <v>0</v>
      </c>
      <c r="D15" s="470">
        <v>0</v>
      </c>
      <c r="E15" s="470">
        <v>0</v>
      </c>
      <c r="F15" s="470">
        <v>0</v>
      </c>
      <c r="G15" s="470">
        <v>0</v>
      </c>
      <c r="H15" s="472">
        <v>0</v>
      </c>
    </row>
    <row r="16" spans="1:8" s="54" customFormat="1" ht="15" customHeight="1">
      <c r="A16" s="474" t="s">
        <v>706</v>
      </c>
      <c r="B16" s="470">
        <v>0</v>
      </c>
      <c r="C16" s="470">
        <v>0</v>
      </c>
      <c r="D16" s="470">
        <v>0</v>
      </c>
      <c r="E16" s="470">
        <v>0</v>
      </c>
      <c r="F16" s="470">
        <v>0</v>
      </c>
      <c r="G16" s="470">
        <v>0</v>
      </c>
      <c r="H16" s="472">
        <v>0</v>
      </c>
    </row>
    <row r="17" spans="1:8" s="54" customFormat="1" ht="15" customHeight="1">
      <c r="A17" s="474" t="s">
        <v>707</v>
      </c>
      <c r="B17" s="473">
        <v>0</v>
      </c>
      <c r="C17" s="470">
        <v>0</v>
      </c>
      <c r="D17" s="470">
        <v>0</v>
      </c>
      <c r="E17" s="470">
        <v>0</v>
      </c>
      <c r="F17" s="470">
        <v>0</v>
      </c>
      <c r="G17" s="470">
        <v>0</v>
      </c>
      <c r="H17" s="471">
        <v>0</v>
      </c>
    </row>
    <row r="18" spans="1:8" s="54" customFormat="1" ht="15" customHeight="1">
      <c r="A18" s="250"/>
      <c r="B18" s="53"/>
      <c r="H18" s="218"/>
    </row>
    <row r="19" spans="1:8" s="54" customFormat="1" ht="15" customHeight="1">
      <c r="A19" s="51" t="s">
        <v>159</v>
      </c>
      <c r="B19" s="285"/>
      <c r="C19" s="475">
        <v>0</v>
      </c>
      <c r="D19" s="475">
        <v>0</v>
      </c>
      <c r="E19" s="475">
        <v>0</v>
      </c>
      <c r="F19" s="475">
        <v>0</v>
      </c>
      <c r="G19" s="475">
        <v>0</v>
      </c>
      <c r="H19" s="137">
        <v>0</v>
      </c>
    </row>
    <row r="20" spans="1:8" s="54" customFormat="1" ht="15" customHeight="1">
      <c r="A20" s="51" t="s">
        <v>160</v>
      </c>
      <c r="B20" s="286"/>
      <c r="C20" s="55">
        <f>('Ricavi di vendita e val. prod.'!C9*'Crediti, rimanenze, debiti'!C14)+('Ricavi di vendita e val. prod.'!C10*'Crediti, rimanenze, debiti'!C15)+('Ricavi di vendita e val. prod.'!C11*'Crediti, rimanenze, debiti'!C16)+('Ricavi di vendita e val. prod.'!C12*'Crediti, rimanenze, debiti'!C17)+('Ricavi di vendita e val. prod.'!C20*'Crediti, rimanenze, debiti'!C19)</f>
        <v>0</v>
      </c>
      <c r="D20" s="55">
        <f>('Ricavi di vendita e val. prod.'!D9*'Crediti, rimanenze, debiti'!D14)+('Ricavi di vendita e val. prod.'!D10*'Crediti, rimanenze, debiti'!D15)+('Ricavi di vendita e val. prod.'!D11*'Crediti, rimanenze, debiti'!D16)+('Ricavi di vendita e val. prod.'!D12*'Crediti, rimanenze, debiti'!D17)+('Ricavi di vendita e val. prod.'!D20*'Crediti, rimanenze, debiti'!D19)</f>
        <v>0</v>
      </c>
      <c r="E20" s="55">
        <f>('Ricavi di vendita e val. prod.'!E9*'Crediti, rimanenze, debiti'!E14)+('Ricavi di vendita e val. prod.'!E10*'Crediti, rimanenze, debiti'!E15)+('Ricavi di vendita e val. prod.'!E11*'Crediti, rimanenze, debiti'!E16)+('Ricavi di vendita e val. prod.'!E12*'Crediti, rimanenze, debiti'!E17)+('Ricavi di vendita e val. prod.'!E20*'Crediti, rimanenze, debiti'!E19)</f>
        <v>0</v>
      </c>
      <c r="F20" s="55">
        <f>('Ricavi di vendita e val. prod.'!F9*'Crediti, rimanenze, debiti'!F14)+('Ricavi di vendita e val. prod.'!F10*'Crediti, rimanenze, debiti'!F15)+('Ricavi di vendita e val. prod.'!F11*'Crediti, rimanenze, debiti'!F16)+('Ricavi di vendita e val. prod.'!F12*'Crediti, rimanenze, debiti'!F17)+('Ricavi di vendita e val. prod.'!F20*'Crediti, rimanenze, debiti'!F19)</f>
        <v>0</v>
      </c>
      <c r="G20" s="55">
        <f>('Ricavi di vendita e val. prod.'!G9*'Crediti, rimanenze, debiti'!G14)+('Ricavi di vendita e val. prod.'!G10*'Crediti, rimanenze, debiti'!G15)+('Ricavi di vendita e val. prod.'!G11*'Crediti, rimanenze, debiti'!G16)+('Ricavi di vendita e val. prod.'!G12*'Crediti, rimanenze, debiti'!G17)+('Ricavi di vendita e val. prod.'!G20*'Crediti, rimanenze, debiti'!G19)</f>
        <v>0</v>
      </c>
      <c r="H20" s="56">
        <f>('Ricavi di vendita e val. prod.'!H9*'Crediti, rimanenze, debiti'!H14)+('Ricavi di vendita e val. prod.'!H10*'Crediti, rimanenze, debiti'!H15)+('Ricavi di vendita e val. prod.'!H11*'Crediti, rimanenze, debiti'!H16)+('Ricavi di vendita e val. prod.'!H12*'Crediti, rimanenze, debiti'!H17)+('Ricavi di vendita e val. prod.'!H20*'Crediti, rimanenze, debiti'!H19)</f>
        <v>0</v>
      </c>
    </row>
    <row r="21" spans="1:8" s="54" customFormat="1" ht="15" customHeight="1">
      <c r="A21" s="250"/>
      <c r="B21" s="53"/>
      <c r="C21" s="287"/>
      <c r="D21" s="287"/>
      <c r="E21" s="287"/>
      <c r="F21" s="287"/>
      <c r="G21" s="287"/>
      <c r="H21" s="288"/>
    </row>
    <row r="22" spans="1:8" s="54" customFormat="1" ht="15" customHeight="1">
      <c r="A22" s="289" t="s">
        <v>62</v>
      </c>
      <c r="B22" s="290"/>
      <c r="C22" s="291"/>
      <c r="D22" s="291"/>
      <c r="E22" s="291"/>
      <c r="F22" s="291"/>
      <c r="G22" s="291"/>
      <c r="H22" s="292"/>
    </row>
    <row r="23" spans="1:8" s="54" customFormat="1" ht="15" customHeight="1">
      <c r="A23" s="261" t="s">
        <v>63</v>
      </c>
      <c r="B23" s="293">
        <f>'SP consuntivo'!D90</f>
        <v>0</v>
      </c>
      <c r="C23" s="476">
        <v>0</v>
      </c>
      <c r="D23" s="476">
        <v>0</v>
      </c>
      <c r="E23" s="476">
        <v>0</v>
      </c>
      <c r="F23" s="476">
        <v>0</v>
      </c>
      <c r="G23" s="476">
        <v>0</v>
      </c>
      <c r="H23" s="477">
        <v>0</v>
      </c>
    </row>
    <row r="24" spans="1:8" s="54" customFormat="1" ht="15" customHeight="1">
      <c r="A24" s="51" t="s">
        <v>64</v>
      </c>
      <c r="B24" s="55">
        <f>'SP consuntivo'!D73</f>
        <v>0</v>
      </c>
      <c r="C24" s="64">
        <v>0</v>
      </c>
      <c r="D24" s="64">
        <v>0</v>
      </c>
      <c r="E24" s="64">
        <v>0</v>
      </c>
      <c r="F24" s="64">
        <v>0</v>
      </c>
      <c r="G24" s="64">
        <v>0</v>
      </c>
      <c r="H24" s="65">
        <v>0</v>
      </c>
    </row>
    <row r="25" spans="1:8" s="54" customFormat="1" ht="15" customHeight="1" thickBot="1">
      <c r="A25" s="254" t="s">
        <v>65</v>
      </c>
      <c r="B25" s="294">
        <f>SUM(B23:B24)</f>
        <v>0</v>
      </c>
      <c r="C25" s="294">
        <f t="shared" ref="C25:H25" si="1">SUM(C23:C24)</f>
        <v>0</v>
      </c>
      <c r="D25" s="294">
        <f t="shared" si="1"/>
        <v>0</v>
      </c>
      <c r="E25" s="294">
        <f t="shared" si="1"/>
        <v>0</v>
      </c>
      <c r="F25" s="294">
        <f t="shared" si="1"/>
        <v>0</v>
      </c>
      <c r="G25" s="294">
        <f t="shared" si="1"/>
        <v>0</v>
      </c>
      <c r="H25" s="295">
        <f t="shared" si="1"/>
        <v>0</v>
      </c>
    </row>
    <row r="26" spans="1:8" s="54" customFormat="1" ht="15" customHeight="1">
      <c r="A26" s="53"/>
      <c r="B26" s="53"/>
    </row>
    <row r="27" spans="1:8" s="54" customFormat="1" ht="15" customHeight="1" thickBot="1">
      <c r="A27" s="53" t="s">
        <v>70</v>
      </c>
    </row>
    <row r="28" spans="1:8" s="54" customFormat="1" ht="15" customHeight="1">
      <c r="A28" s="245"/>
      <c r="B28" s="59">
        <f>'Ricavi di vendita e val. prod.'!B2</f>
        <v>2024</v>
      </c>
      <c r="C28" s="59">
        <f>'Ricavi di vendita e val. prod.'!C2</f>
        <v>2025</v>
      </c>
      <c r="D28" s="59">
        <f>'Ricavi di vendita e val. prod.'!D2</f>
        <v>2026</v>
      </c>
      <c r="E28" s="59">
        <f>'Ricavi di vendita e val. prod.'!E2</f>
        <v>2027</v>
      </c>
      <c r="F28" s="59">
        <f>'Ricavi di vendita e val. prod.'!F2</f>
        <v>2028</v>
      </c>
      <c r="G28" s="59">
        <f>'Ricavi di vendita e val. prod.'!G2</f>
        <v>2029</v>
      </c>
      <c r="H28" s="60">
        <f>'Ricavi di vendita e val. prod.'!H2</f>
        <v>2030</v>
      </c>
    </row>
    <row r="29" spans="1:8" s="54" customFormat="1" ht="15" customHeight="1">
      <c r="A29" s="51" t="s">
        <v>525</v>
      </c>
      <c r="B29" s="55">
        <f>'SP consuntivo'!D46+'SP consuntivo'!D50</f>
        <v>0</v>
      </c>
      <c r="C29" s="55">
        <f>'Costi variabili e Costi fissi'!C20*C35/365</f>
        <v>0</v>
      </c>
      <c r="D29" s="55">
        <f>'Costi variabili e Costi fissi'!D20*D35/365</f>
        <v>0</v>
      </c>
      <c r="E29" s="55">
        <f>'Costi variabili e Costi fissi'!E20*E35/365</f>
        <v>0</v>
      </c>
      <c r="F29" s="55">
        <f>'Costi variabili e Costi fissi'!F20*F35/365</f>
        <v>0</v>
      </c>
      <c r="G29" s="55">
        <f>'Costi variabili e Costi fissi'!G20*G35/365</f>
        <v>0</v>
      </c>
      <c r="H29" s="56">
        <f>'Costi variabili e Costi fissi'!H20*H35/365</f>
        <v>0</v>
      </c>
    </row>
    <row r="30" spans="1:8" s="54" customFormat="1" ht="15" customHeight="1">
      <c r="A30" s="51" t="s">
        <v>161</v>
      </c>
      <c r="B30" s="62">
        <f>'SP consuntivo'!D47+'SP consuntivo'!D49</f>
        <v>0</v>
      </c>
      <c r="C30" s="62">
        <f>'Ricavi di vendita e val. prod.'!C3*C36/365</f>
        <v>0</v>
      </c>
      <c r="D30" s="62">
        <f>'Ricavi di vendita e val. prod.'!D3*D36/365</f>
        <v>0</v>
      </c>
      <c r="E30" s="62">
        <f>'Ricavi di vendita e val. prod.'!E3*E36/365</f>
        <v>0</v>
      </c>
      <c r="F30" s="62">
        <f>'Ricavi di vendita e val. prod.'!F3*F36/365</f>
        <v>0</v>
      </c>
      <c r="G30" s="62">
        <f>'Ricavi di vendita e val. prod.'!G3*G36/365</f>
        <v>0</v>
      </c>
      <c r="H30" s="296">
        <f>'Ricavi di vendita e val. prod.'!H3*H36/365</f>
        <v>0</v>
      </c>
    </row>
    <row r="31" spans="1:8" s="54" customFormat="1" ht="15" customHeight="1">
      <c r="A31" s="51" t="s">
        <v>524</v>
      </c>
      <c r="B31" s="297">
        <f>'SP consuntivo'!D48</f>
        <v>0</v>
      </c>
      <c r="C31" s="690">
        <v>0</v>
      </c>
      <c r="D31" s="690">
        <v>0</v>
      </c>
      <c r="E31" s="690">
        <v>0</v>
      </c>
      <c r="F31" s="690">
        <v>0</v>
      </c>
      <c r="G31" s="456">
        <v>0</v>
      </c>
      <c r="H31" s="457">
        <v>0</v>
      </c>
    </row>
    <row r="32" spans="1:8" s="54" customFormat="1" ht="15" customHeight="1">
      <c r="A32" s="234" t="s">
        <v>67</v>
      </c>
      <c r="B32" s="63">
        <f t="shared" ref="B32:H32" si="2">SUM(B29:B31)</f>
        <v>0</v>
      </c>
      <c r="C32" s="63">
        <f t="shared" si="2"/>
        <v>0</v>
      </c>
      <c r="D32" s="63">
        <f t="shared" si="2"/>
        <v>0</v>
      </c>
      <c r="E32" s="63">
        <f t="shared" si="2"/>
        <v>0</v>
      </c>
      <c r="F32" s="63">
        <f t="shared" si="2"/>
        <v>0</v>
      </c>
      <c r="G32" s="57">
        <f t="shared" si="2"/>
        <v>0</v>
      </c>
      <c r="H32" s="58">
        <f t="shared" si="2"/>
        <v>0</v>
      </c>
    </row>
    <row r="33" spans="1:8" s="54" customFormat="1" ht="15" customHeight="1">
      <c r="A33" s="250"/>
      <c r="B33" s="287"/>
      <c r="C33" s="287"/>
      <c r="D33" s="287"/>
      <c r="E33" s="287"/>
      <c r="F33" s="287"/>
      <c r="H33" s="218"/>
    </row>
    <row r="34" spans="1:8" s="54" customFormat="1" ht="15" customHeight="1">
      <c r="A34" s="234" t="s">
        <v>162</v>
      </c>
      <c r="B34" s="298"/>
      <c r="C34" s="262"/>
      <c r="D34" s="262"/>
      <c r="E34" s="262"/>
      <c r="F34" s="262"/>
      <c r="G34" s="262"/>
      <c r="H34" s="263"/>
    </row>
    <row r="35" spans="1:8" s="54" customFormat="1" ht="15" customHeight="1">
      <c r="A35" s="51" t="s">
        <v>525</v>
      </c>
      <c r="B35" s="703" t="e">
        <f>B29*365/'Costi variabili e Costi fissi'!B22</f>
        <v>#DIV/0!</v>
      </c>
      <c r="C35" s="704">
        <v>0</v>
      </c>
      <c r="D35" s="704">
        <v>0</v>
      </c>
      <c r="E35" s="704">
        <v>0</v>
      </c>
      <c r="F35" s="704">
        <v>0</v>
      </c>
      <c r="G35" s="705">
        <v>0</v>
      </c>
      <c r="H35" s="706">
        <v>0</v>
      </c>
    </row>
    <row r="36" spans="1:8" s="54" customFormat="1" ht="15" customHeight="1" thickBot="1">
      <c r="A36" s="299" t="s">
        <v>161</v>
      </c>
      <c r="B36" s="707" t="e">
        <f>B30/'Ricavi di vendita e val. prod.'!B7*365</f>
        <v>#DIV/0!</v>
      </c>
      <c r="C36" s="708">
        <v>0</v>
      </c>
      <c r="D36" s="708">
        <v>0</v>
      </c>
      <c r="E36" s="708">
        <v>0</v>
      </c>
      <c r="F36" s="708">
        <v>0</v>
      </c>
      <c r="G36" s="708">
        <v>0</v>
      </c>
      <c r="H36" s="709">
        <v>0</v>
      </c>
    </row>
    <row r="37" spans="1:8" s="54" customFormat="1" ht="15" customHeight="1">
      <c r="A37" s="53"/>
      <c r="B37" s="53"/>
    </row>
    <row r="38" spans="1:8" s="54" customFormat="1" ht="15" customHeight="1" thickBot="1">
      <c r="A38" s="53" t="s">
        <v>173</v>
      </c>
      <c r="B38" s="53"/>
    </row>
    <row r="39" spans="1:8" s="54" customFormat="1" ht="15" customHeight="1">
      <c r="A39" s="245"/>
      <c r="B39" s="59">
        <f>B28</f>
        <v>2024</v>
      </c>
      <c r="C39" s="59">
        <f t="shared" ref="C39:H39" si="3">C28</f>
        <v>2025</v>
      </c>
      <c r="D39" s="59">
        <f t="shared" si="3"/>
        <v>2026</v>
      </c>
      <c r="E39" s="59">
        <f t="shared" si="3"/>
        <v>2027</v>
      </c>
      <c r="F39" s="59">
        <f t="shared" si="3"/>
        <v>2028</v>
      </c>
      <c r="G39" s="59">
        <f t="shared" si="3"/>
        <v>2029</v>
      </c>
      <c r="H39" s="60">
        <f t="shared" si="3"/>
        <v>2030</v>
      </c>
    </row>
    <row r="40" spans="1:8" s="54" customFormat="1" ht="15" customHeight="1">
      <c r="A40" s="189" t="s">
        <v>168</v>
      </c>
      <c r="B40" s="300">
        <f>SUM(B42:B43)</f>
        <v>0</v>
      </c>
      <c r="C40" s="300">
        <f t="shared" ref="C40:H40" si="4">SUM(C42:C43)</f>
        <v>0</v>
      </c>
      <c r="D40" s="300">
        <f t="shared" si="4"/>
        <v>0</v>
      </c>
      <c r="E40" s="300">
        <f t="shared" si="4"/>
        <v>0</v>
      </c>
      <c r="F40" s="300">
        <f t="shared" si="4"/>
        <v>0</v>
      </c>
      <c r="G40" s="300">
        <f t="shared" si="4"/>
        <v>0</v>
      </c>
      <c r="H40" s="301">
        <f t="shared" si="4"/>
        <v>0</v>
      </c>
    </row>
    <row r="41" spans="1:8" s="54" customFormat="1" ht="15" customHeight="1">
      <c r="A41" s="51" t="s">
        <v>169</v>
      </c>
      <c r="B41" s="302"/>
      <c r="C41" s="302"/>
      <c r="D41" s="302"/>
      <c r="E41" s="302"/>
      <c r="F41" s="302"/>
      <c r="G41" s="302"/>
      <c r="H41" s="303"/>
    </row>
    <row r="42" spans="1:8" s="54" customFormat="1" ht="15" customHeight="1">
      <c r="A42" s="51" t="s">
        <v>68</v>
      </c>
      <c r="B42" s="64">
        <v>0</v>
      </c>
      <c r="C42" s="64">
        <v>0</v>
      </c>
      <c r="D42" s="64">
        <v>0</v>
      </c>
      <c r="E42" s="64">
        <v>0</v>
      </c>
      <c r="F42" s="64">
        <v>0</v>
      </c>
      <c r="G42" s="64">
        <v>0</v>
      </c>
      <c r="H42" s="65">
        <v>0</v>
      </c>
    </row>
    <row r="43" spans="1:8" s="54" customFormat="1" ht="15" customHeight="1">
      <c r="A43" s="51" t="s">
        <v>69</v>
      </c>
      <c r="B43" s="55">
        <f>'SP consuntivo'!D133</f>
        <v>0</v>
      </c>
      <c r="C43" s="52">
        <f>('Costi variabili e Costi fissi'!C8-'Costi variabili e Costi fissi'!C7+'Costi variabili e Costi fissi'!C32-'Costi variabili e Costi fissi'!B21+'Costi variabili e Costi fissi'!C65-'Costi variabili e Costi fissi'!C53-'Costi variabili e Costi fissi'!C60-'Costi variabili e Costi fissi'!C61)*(1+C49)/365*C45</f>
        <v>0</v>
      </c>
      <c r="D43" s="52">
        <f>('Costi variabili e Costi fissi'!D8-'Costi variabili e Costi fissi'!D7+'Costi variabili e Costi fissi'!D32-'Costi variabili e Costi fissi'!C21+'Costi variabili e Costi fissi'!D65-'Costi variabili e Costi fissi'!D53-'Costi variabili e Costi fissi'!D60-'Costi variabili e Costi fissi'!D61)*(1+D49)/365*D45</f>
        <v>0</v>
      </c>
      <c r="E43" s="52">
        <f>('Costi variabili e Costi fissi'!E8-'Costi variabili e Costi fissi'!E7+'Costi variabili e Costi fissi'!E32-'Costi variabili e Costi fissi'!D21+'Costi variabili e Costi fissi'!E65-'Costi variabili e Costi fissi'!E53-'Costi variabili e Costi fissi'!E60-'Costi variabili e Costi fissi'!E61)*(1+E49)/365*E45</f>
        <v>0</v>
      </c>
      <c r="F43" s="52">
        <f>('Costi variabili e Costi fissi'!F8-'Costi variabili e Costi fissi'!F7+'Costi variabili e Costi fissi'!F32-'Costi variabili e Costi fissi'!E21+'Costi variabili e Costi fissi'!F65-'Costi variabili e Costi fissi'!F53-'Costi variabili e Costi fissi'!F60-'Costi variabili e Costi fissi'!F61)*(1+F49)/365*F45</f>
        <v>0</v>
      </c>
      <c r="G43" s="52">
        <f>('Costi variabili e Costi fissi'!G8-'Costi variabili e Costi fissi'!G7+'Costi variabili e Costi fissi'!G32-'Costi variabili e Costi fissi'!F21+'Costi variabili e Costi fissi'!G65-'Costi variabili e Costi fissi'!G53-'Costi variabili e Costi fissi'!G60-'Costi variabili e Costi fissi'!G61)*(1+G49)/365*G45</f>
        <v>0</v>
      </c>
      <c r="H43" s="279">
        <f>('Costi variabili e Costi fissi'!H8-'Costi variabili e Costi fissi'!H7+'Costi variabili e Costi fissi'!H32-'Costi variabili e Costi fissi'!G21+'Costi variabili e Costi fissi'!H65-'Costi variabili e Costi fissi'!H53-'Costi variabili e Costi fissi'!H60-'Costi variabili e Costi fissi'!H61)*(1+H49)/365*H45</f>
        <v>0</v>
      </c>
    </row>
    <row r="44" spans="1:8" s="54" customFormat="1" ht="15" customHeight="1">
      <c r="A44" s="250"/>
      <c r="B44" s="53"/>
      <c r="H44" s="218"/>
    </row>
    <row r="45" spans="1:8" s="54" customFormat="1" ht="15" customHeight="1">
      <c r="A45" s="51" t="s">
        <v>170</v>
      </c>
      <c r="B45" s="283" t="e">
        <f>B43*365/(('Costi variabili e Costi fissi'!B8-'Costi variabili e Costi fissi'!B7+'Costi variabili e Costi fissi'!B32+'Costi variabili e Costi fissi'!B65-'Costi variabili e Costi fissi'!B53-'Costi variabili e Costi fissi'!B60-'Costi variabili e Costi fissi'!B61)*(1+B49))</f>
        <v>#DIV/0!</v>
      </c>
      <c r="C45" s="466">
        <v>0</v>
      </c>
      <c r="D45" s="466">
        <v>0</v>
      </c>
      <c r="E45" s="466">
        <v>0</v>
      </c>
      <c r="F45" s="466">
        <v>0</v>
      </c>
      <c r="G45" s="466">
        <v>0</v>
      </c>
      <c r="H45" s="468">
        <v>0</v>
      </c>
    </row>
    <row r="46" spans="1:8" s="54" customFormat="1" ht="15" customHeight="1">
      <c r="A46" s="261"/>
      <c r="B46" s="304"/>
      <c r="C46" s="305"/>
      <c r="D46" s="305"/>
      <c r="E46" s="305"/>
      <c r="F46" s="305"/>
      <c r="G46" s="305"/>
      <c r="H46" s="306"/>
    </row>
    <row r="47" spans="1:8" s="54" customFormat="1" ht="15" customHeight="1">
      <c r="A47" s="250" t="s">
        <v>177</v>
      </c>
      <c r="B47" s="52"/>
      <c r="C47" s="52">
        <f>'Costi variabili e Costi fissi'!C8-'Costi variabili e Costi fissi'!C7+'Costi variabili e Costi fissi'!C32+'Costi variabili e Costi fissi'!C65-'Costi variabili e Costi fissi'!C53-'Costi variabili e Costi fissi'!C60-'Costi variabili e Costi fissi'!C61</f>
        <v>0</v>
      </c>
      <c r="D47" s="52">
        <f>'Costi variabili e Costi fissi'!D8-'Costi variabili e Costi fissi'!D7+'Costi variabili e Costi fissi'!D32+'Costi variabili e Costi fissi'!D65-'Costi variabili e Costi fissi'!D53-'Costi variabili e Costi fissi'!D60-'Costi variabili e Costi fissi'!D61</f>
        <v>0</v>
      </c>
      <c r="E47" s="52">
        <f>'Costi variabili e Costi fissi'!E8-'Costi variabili e Costi fissi'!E7+'Costi variabili e Costi fissi'!E32+'Costi variabili e Costi fissi'!E65-'Costi variabili e Costi fissi'!E53-'Costi variabili e Costi fissi'!E60-'Costi variabili e Costi fissi'!E61</f>
        <v>0</v>
      </c>
      <c r="F47" s="52">
        <f>'Costi variabili e Costi fissi'!F8-'Costi variabili e Costi fissi'!F7+'Costi variabili e Costi fissi'!F32+'Costi variabili e Costi fissi'!F65-'Costi variabili e Costi fissi'!F53-'Costi variabili e Costi fissi'!F60-'Costi variabili e Costi fissi'!F61</f>
        <v>0</v>
      </c>
      <c r="G47" s="52">
        <f>'Costi variabili e Costi fissi'!G8-'Costi variabili e Costi fissi'!G7+'Costi variabili e Costi fissi'!G32+'Costi variabili e Costi fissi'!G65-'Costi variabili e Costi fissi'!G53-'Costi variabili e Costi fissi'!G60-'Costi variabili e Costi fissi'!G61</f>
        <v>0</v>
      </c>
      <c r="H47" s="279">
        <f>'Costi variabili e Costi fissi'!H8-'Costi variabili e Costi fissi'!H7+'Costi variabili e Costi fissi'!H32+'Costi variabili e Costi fissi'!H65-'Costi variabili e Costi fissi'!H53-'Costi variabili e Costi fissi'!H60-'Costi variabili e Costi fissi'!H61</f>
        <v>0</v>
      </c>
    </row>
    <row r="48" spans="1:8" s="54" customFormat="1" ht="15" customHeight="1">
      <c r="A48" s="261"/>
      <c r="B48" s="304"/>
      <c r="C48" s="305"/>
      <c r="D48" s="305"/>
      <c r="E48" s="305"/>
      <c r="F48" s="305"/>
      <c r="G48" s="305"/>
      <c r="H48" s="306"/>
    </row>
    <row r="49" spans="1:8" s="54" customFormat="1" ht="15" customHeight="1">
      <c r="A49" s="51" t="s">
        <v>171</v>
      </c>
      <c r="B49" s="475">
        <v>0</v>
      </c>
      <c r="C49" s="475">
        <v>0</v>
      </c>
      <c r="D49" s="475">
        <v>0</v>
      </c>
      <c r="E49" s="475">
        <v>0</v>
      </c>
      <c r="F49" s="475">
        <v>0</v>
      </c>
      <c r="G49" s="475">
        <v>0</v>
      </c>
      <c r="H49" s="691">
        <v>0</v>
      </c>
    </row>
    <row r="50" spans="1:8" s="54" customFormat="1" ht="15" customHeight="1">
      <c r="A50" s="307"/>
      <c r="B50" s="53"/>
      <c r="H50" s="218"/>
    </row>
    <row r="51" spans="1:8" s="54" customFormat="1" ht="15" customHeight="1">
      <c r="A51" s="51" t="s">
        <v>176</v>
      </c>
      <c r="B51" s="286"/>
      <c r="C51" s="55">
        <f t="shared" ref="C51:H51" si="5">C47*C49</f>
        <v>0</v>
      </c>
      <c r="D51" s="55">
        <f t="shared" si="5"/>
        <v>0</v>
      </c>
      <c r="E51" s="55">
        <f t="shared" si="5"/>
        <v>0</v>
      </c>
      <c r="F51" s="55">
        <f t="shared" si="5"/>
        <v>0</v>
      </c>
      <c r="G51" s="55">
        <f t="shared" si="5"/>
        <v>0</v>
      </c>
      <c r="H51" s="56">
        <f t="shared" si="5"/>
        <v>0</v>
      </c>
    </row>
    <row r="52" spans="1:8" s="54" customFormat="1" ht="15" customHeight="1">
      <c r="A52" s="307"/>
      <c r="B52" s="53"/>
      <c r="H52" s="218"/>
    </row>
    <row r="53" spans="1:8" s="54" customFormat="1" ht="15" customHeight="1">
      <c r="A53" s="307" t="s">
        <v>174</v>
      </c>
      <c r="B53" s="53"/>
      <c r="H53" s="218"/>
    </row>
    <row r="54" spans="1:8" s="54" customFormat="1" ht="15" customHeight="1">
      <c r="A54" s="51" t="s">
        <v>699</v>
      </c>
      <c r="B54" s="55">
        <f>'SP consuntivo'!D130+'SP consuntivo'!D136</f>
        <v>0</v>
      </c>
      <c r="C54" s="64">
        <v>0</v>
      </c>
      <c r="D54" s="64">
        <v>0</v>
      </c>
      <c r="E54" s="64">
        <v>0</v>
      </c>
      <c r="F54" s="64">
        <v>0</v>
      </c>
      <c r="G54" s="64">
        <v>0</v>
      </c>
      <c r="H54" s="65">
        <v>0</v>
      </c>
    </row>
    <row r="55" spans="1:8" s="54" customFormat="1" ht="15" customHeight="1">
      <c r="A55" s="51" t="s">
        <v>175</v>
      </c>
      <c r="B55" s="55">
        <f>'SP consuntivo'!D151</f>
        <v>0</v>
      </c>
      <c r="C55" s="64">
        <v>0</v>
      </c>
      <c r="D55" s="64">
        <v>0</v>
      </c>
      <c r="E55" s="64">
        <v>0</v>
      </c>
      <c r="F55" s="64">
        <v>0</v>
      </c>
      <c r="G55" s="64">
        <v>0</v>
      </c>
      <c r="H55" s="65">
        <v>0</v>
      </c>
    </row>
    <row r="56" spans="1:8" s="54" customFormat="1" ht="15" customHeight="1">
      <c r="A56" s="51" t="s">
        <v>534</v>
      </c>
      <c r="B56" s="55">
        <f>'SP consuntivo'!D154</f>
        <v>0</v>
      </c>
      <c r="C56" s="64">
        <v>0</v>
      </c>
      <c r="D56" s="64">
        <v>0</v>
      </c>
      <c r="E56" s="64">
        <v>0</v>
      </c>
      <c r="F56" s="64">
        <v>0</v>
      </c>
      <c r="G56" s="64">
        <v>0</v>
      </c>
      <c r="H56" s="65">
        <v>0</v>
      </c>
    </row>
    <row r="57" spans="1:8" s="54" customFormat="1" ht="15" customHeight="1">
      <c r="A57" s="51" t="s">
        <v>63</v>
      </c>
      <c r="B57" s="55">
        <f>'SP consuntivo'!D158</f>
        <v>0</v>
      </c>
      <c r="C57" s="64">
        <v>0</v>
      </c>
      <c r="D57" s="64">
        <v>0</v>
      </c>
      <c r="E57" s="64">
        <v>0</v>
      </c>
      <c r="F57" s="64">
        <v>0</v>
      </c>
      <c r="G57" s="64">
        <v>0</v>
      </c>
      <c r="H57" s="65">
        <v>0</v>
      </c>
    </row>
    <row r="58" spans="1:8" s="54" customFormat="1" ht="15" customHeight="1">
      <c r="A58" s="234" t="s">
        <v>88</v>
      </c>
      <c r="B58" s="57">
        <f>SUM(B54:B57)</f>
        <v>0</v>
      </c>
      <c r="C58" s="57">
        <f t="shared" ref="C58:H58" si="6">SUM(C54:C57)</f>
        <v>0</v>
      </c>
      <c r="D58" s="57">
        <f t="shared" si="6"/>
        <v>0</v>
      </c>
      <c r="E58" s="57">
        <f t="shared" si="6"/>
        <v>0</v>
      </c>
      <c r="F58" s="57">
        <f t="shared" si="6"/>
        <v>0</v>
      </c>
      <c r="G58" s="57">
        <f t="shared" si="6"/>
        <v>0</v>
      </c>
      <c r="H58" s="58">
        <f t="shared" si="6"/>
        <v>0</v>
      </c>
    </row>
    <row r="59" spans="1:8" s="54" customFormat="1" ht="15" customHeight="1">
      <c r="A59" s="307"/>
      <c r="B59" s="53"/>
      <c r="H59" s="218"/>
    </row>
    <row r="60" spans="1:8" s="54" customFormat="1" ht="15" customHeight="1">
      <c r="A60" s="307" t="s">
        <v>237</v>
      </c>
      <c r="B60" s="53"/>
      <c r="H60" s="218"/>
    </row>
    <row r="61" spans="1:8" s="54" customFormat="1" ht="15" customHeight="1" thickBot="1">
      <c r="A61" s="299" t="s">
        <v>227</v>
      </c>
      <c r="B61" s="308">
        <f>'SP consuntivo'!D111</f>
        <v>0</v>
      </c>
      <c r="C61" s="462">
        <v>0</v>
      </c>
      <c r="D61" s="462">
        <v>0</v>
      </c>
      <c r="E61" s="462">
        <v>0</v>
      </c>
      <c r="F61" s="462">
        <v>0</v>
      </c>
      <c r="G61" s="462">
        <v>0</v>
      </c>
      <c r="H61" s="463">
        <v>0</v>
      </c>
    </row>
    <row r="62" spans="1:8" s="54" customFormat="1" ht="15" customHeight="1">
      <c r="A62" s="53"/>
      <c r="B62" s="53"/>
    </row>
    <row r="63" spans="1:8" s="54" customFormat="1" ht="15" customHeight="1"/>
    <row r="64" spans="1:8" s="54" customFormat="1" ht="15" customHeight="1"/>
    <row r="65" s="54" customFormat="1" ht="15" customHeight="1"/>
    <row r="66" s="54" customFormat="1" ht="15" customHeight="1"/>
    <row r="67" s="54" customFormat="1" ht="15" customHeight="1"/>
    <row r="68" s="54" customFormat="1" ht="15" customHeight="1"/>
    <row r="69" s="54" customFormat="1" ht="15" customHeight="1"/>
    <row r="70" s="54" customFormat="1" ht="15" customHeight="1"/>
    <row r="71" s="54" customFormat="1" ht="15" customHeight="1"/>
    <row r="72" s="54" customFormat="1" ht="15" customHeight="1"/>
    <row r="73" ht="15" customHeight="1"/>
    <row r="74" s="54" customFormat="1"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sheetData>
  <sheetProtection password="B81E" sheet="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oglio12"/>
  <dimension ref="A1:H32"/>
  <sheetViews>
    <sheetView showGridLines="0" workbookViewId="0">
      <selection activeCell="B3" sqref="B3"/>
    </sheetView>
  </sheetViews>
  <sheetFormatPr defaultColWidth="9.140625" defaultRowHeight="12.75"/>
  <cols>
    <col min="1" max="1" width="59.7109375" style="213" customWidth="1"/>
    <col min="2" max="8" width="11.7109375" style="213" customWidth="1"/>
    <col min="9" max="16384" width="9.140625" style="213"/>
  </cols>
  <sheetData>
    <row r="1" spans="1:8" s="54" customFormat="1" ht="15" customHeight="1" thickBot="1">
      <c r="A1" s="309" t="s">
        <v>154</v>
      </c>
    </row>
    <row r="2" spans="1:8" s="54" customFormat="1" ht="15" customHeight="1">
      <c r="A2" s="61"/>
      <c r="B2" s="59">
        <f>'Ricavi di vendita e val. prod.'!B2</f>
        <v>2024</v>
      </c>
      <c r="C2" s="59">
        <f>'Ricavi di vendita e val. prod.'!C2</f>
        <v>2025</v>
      </c>
      <c r="D2" s="59">
        <f>'Ricavi di vendita e val. prod.'!D2</f>
        <v>2026</v>
      </c>
      <c r="E2" s="59">
        <f>'Ricavi di vendita e val. prod.'!E2</f>
        <v>2027</v>
      </c>
      <c r="F2" s="59">
        <f>'Ricavi di vendita e val. prod.'!F2</f>
        <v>2028</v>
      </c>
      <c r="G2" s="59">
        <f>'Ricavi di vendita e val. prod.'!G2</f>
        <v>2029</v>
      </c>
      <c r="H2" s="60">
        <f>'Ricavi di vendita e val. prod.'!H2</f>
        <v>2030</v>
      </c>
    </row>
    <row r="3" spans="1:8" s="54" customFormat="1" ht="15" customHeight="1">
      <c r="A3" s="51" t="s">
        <v>33</v>
      </c>
      <c r="B3" s="310">
        <v>0</v>
      </c>
      <c r="C3" s="310">
        <v>0</v>
      </c>
      <c r="D3" s="310">
        <v>0</v>
      </c>
      <c r="E3" s="310">
        <v>0</v>
      </c>
      <c r="F3" s="310">
        <v>0</v>
      </c>
      <c r="G3" s="310">
        <v>0</v>
      </c>
      <c r="H3" s="311">
        <v>0</v>
      </c>
    </row>
    <row r="4" spans="1:8" s="54" customFormat="1" ht="15" customHeight="1">
      <c r="A4" s="51" t="s">
        <v>34</v>
      </c>
      <c r="B4" s="312">
        <v>0</v>
      </c>
      <c r="C4" s="312">
        <v>0</v>
      </c>
      <c r="D4" s="312">
        <v>0</v>
      </c>
      <c r="E4" s="312">
        <v>0</v>
      </c>
      <c r="F4" s="312">
        <v>0</v>
      </c>
      <c r="G4" s="312">
        <v>0</v>
      </c>
      <c r="H4" s="313">
        <v>0</v>
      </c>
    </row>
    <row r="5" spans="1:8" s="54" customFormat="1" ht="15" customHeight="1">
      <c r="A5" s="51" t="s">
        <v>35</v>
      </c>
      <c r="B5" s="259">
        <f t="shared" ref="B5:H5" si="0">B3*B4</f>
        <v>0</v>
      </c>
      <c r="C5" s="259">
        <f t="shared" si="0"/>
        <v>0</v>
      </c>
      <c r="D5" s="259">
        <f t="shared" si="0"/>
        <v>0</v>
      </c>
      <c r="E5" s="259">
        <f t="shared" si="0"/>
        <v>0</v>
      </c>
      <c r="F5" s="259">
        <f t="shared" si="0"/>
        <v>0</v>
      </c>
      <c r="G5" s="55">
        <f t="shared" si="0"/>
        <v>0</v>
      </c>
      <c r="H5" s="56">
        <f t="shared" si="0"/>
        <v>0</v>
      </c>
    </row>
    <row r="6" spans="1:8" s="54" customFormat="1" ht="15" customHeight="1">
      <c r="A6" s="250"/>
      <c r="B6" s="314"/>
      <c r="C6" s="314"/>
      <c r="D6" s="314"/>
      <c r="E6" s="314"/>
      <c r="F6" s="314"/>
      <c r="G6" s="314"/>
      <c r="H6" s="315"/>
    </row>
    <row r="7" spans="1:8" s="54" customFormat="1" ht="15" customHeight="1">
      <c r="A7" s="51" t="s">
        <v>36</v>
      </c>
      <c r="B7" s="310">
        <v>0</v>
      </c>
      <c r="C7" s="310">
        <v>0</v>
      </c>
      <c r="D7" s="310">
        <v>0</v>
      </c>
      <c r="E7" s="310">
        <v>0</v>
      </c>
      <c r="F7" s="310">
        <v>0</v>
      </c>
      <c r="G7" s="310">
        <v>0</v>
      </c>
      <c r="H7" s="311">
        <v>0</v>
      </c>
    </row>
    <row r="8" spans="1:8" s="54" customFormat="1" ht="15" customHeight="1">
      <c r="A8" s="51" t="s">
        <v>37</v>
      </c>
      <c r="B8" s="312">
        <v>0</v>
      </c>
      <c r="C8" s="312">
        <v>0</v>
      </c>
      <c r="D8" s="312">
        <v>0</v>
      </c>
      <c r="E8" s="312">
        <v>0</v>
      </c>
      <c r="F8" s="312">
        <v>0</v>
      </c>
      <c r="G8" s="312">
        <v>0</v>
      </c>
      <c r="H8" s="313">
        <v>0</v>
      </c>
    </row>
    <row r="9" spans="1:8" s="54" customFormat="1" ht="15" customHeight="1">
      <c r="A9" s="51" t="s">
        <v>38</v>
      </c>
      <c r="B9" s="259">
        <f t="shared" ref="B9:H9" si="1">B7*B8</f>
        <v>0</v>
      </c>
      <c r="C9" s="259">
        <f t="shared" si="1"/>
        <v>0</v>
      </c>
      <c r="D9" s="259">
        <f t="shared" si="1"/>
        <v>0</v>
      </c>
      <c r="E9" s="259">
        <f t="shared" si="1"/>
        <v>0</v>
      </c>
      <c r="F9" s="259">
        <f t="shared" si="1"/>
        <v>0</v>
      </c>
      <c r="G9" s="55">
        <f t="shared" si="1"/>
        <v>0</v>
      </c>
      <c r="H9" s="56">
        <f t="shared" si="1"/>
        <v>0</v>
      </c>
    </row>
    <row r="10" spans="1:8" s="54" customFormat="1" ht="15" customHeight="1">
      <c r="A10" s="250"/>
      <c r="B10" s="314"/>
      <c r="C10" s="314"/>
      <c r="D10" s="314"/>
      <c r="E10" s="314"/>
      <c r="F10" s="314"/>
      <c r="G10" s="314"/>
      <c r="H10" s="315"/>
    </row>
    <row r="11" spans="1:8" s="54" customFormat="1" ht="15" customHeight="1">
      <c r="A11" s="51" t="s">
        <v>39</v>
      </c>
      <c r="B11" s="310">
        <v>0</v>
      </c>
      <c r="C11" s="310">
        <v>0</v>
      </c>
      <c r="D11" s="310">
        <v>0</v>
      </c>
      <c r="E11" s="310">
        <v>0</v>
      </c>
      <c r="F11" s="310">
        <v>0</v>
      </c>
      <c r="G11" s="310">
        <v>0</v>
      </c>
      <c r="H11" s="311">
        <v>0</v>
      </c>
    </row>
    <row r="12" spans="1:8" s="54" customFormat="1" ht="15" customHeight="1">
      <c r="A12" s="51" t="s">
        <v>40</v>
      </c>
      <c r="B12" s="312">
        <v>0</v>
      </c>
      <c r="C12" s="312">
        <v>0</v>
      </c>
      <c r="D12" s="312">
        <v>0</v>
      </c>
      <c r="E12" s="312">
        <v>0</v>
      </c>
      <c r="F12" s="312">
        <v>0</v>
      </c>
      <c r="G12" s="312">
        <v>0</v>
      </c>
      <c r="H12" s="313">
        <v>0</v>
      </c>
    </row>
    <row r="13" spans="1:8" s="54" customFormat="1" ht="15" customHeight="1">
      <c r="A13" s="51" t="s">
        <v>41</v>
      </c>
      <c r="B13" s="259">
        <f t="shared" ref="B13:H13" si="2">B11*B12</f>
        <v>0</v>
      </c>
      <c r="C13" s="259">
        <f t="shared" si="2"/>
        <v>0</v>
      </c>
      <c r="D13" s="259">
        <f t="shared" si="2"/>
        <v>0</v>
      </c>
      <c r="E13" s="259">
        <f t="shared" si="2"/>
        <v>0</v>
      </c>
      <c r="F13" s="259">
        <f t="shared" si="2"/>
        <v>0</v>
      </c>
      <c r="G13" s="55">
        <f t="shared" si="2"/>
        <v>0</v>
      </c>
      <c r="H13" s="56">
        <f t="shared" si="2"/>
        <v>0</v>
      </c>
    </row>
    <row r="14" spans="1:8" s="54" customFormat="1" ht="15" customHeight="1">
      <c r="A14" s="250"/>
      <c r="B14" s="316"/>
      <c r="C14" s="316"/>
      <c r="D14" s="316"/>
      <c r="E14" s="316"/>
      <c r="F14" s="316"/>
      <c r="G14" s="316"/>
      <c r="H14" s="317"/>
    </row>
    <row r="15" spans="1:8" s="54" customFormat="1" ht="15" customHeight="1">
      <c r="A15" s="51" t="s">
        <v>42</v>
      </c>
      <c r="B15" s="310">
        <v>0</v>
      </c>
      <c r="C15" s="310">
        <v>0</v>
      </c>
      <c r="D15" s="310">
        <v>0</v>
      </c>
      <c r="E15" s="310">
        <v>0</v>
      </c>
      <c r="F15" s="310">
        <v>0</v>
      </c>
      <c r="G15" s="310">
        <v>0</v>
      </c>
      <c r="H15" s="311">
        <v>0</v>
      </c>
    </row>
    <row r="16" spans="1:8" s="54" customFormat="1" ht="15" customHeight="1">
      <c r="A16" s="51" t="s">
        <v>43</v>
      </c>
      <c r="B16" s="312">
        <v>0</v>
      </c>
      <c r="C16" s="312">
        <v>0</v>
      </c>
      <c r="D16" s="312">
        <v>0</v>
      </c>
      <c r="E16" s="312">
        <v>0</v>
      </c>
      <c r="F16" s="312">
        <v>0</v>
      </c>
      <c r="G16" s="312">
        <v>0</v>
      </c>
      <c r="H16" s="313">
        <v>0</v>
      </c>
    </row>
    <row r="17" spans="1:8" s="54" customFormat="1" ht="15" customHeight="1">
      <c r="A17" s="51" t="s">
        <v>44</v>
      </c>
      <c r="B17" s="259">
        <f t="shared" ref="B17:H17" si="3">B15*B16</f>
        <v>0</v>
      </c>
      <c r="C17" s="259">
        <f t="shared" si="3"/>
        <v>0</v>
      </c>
      <c r="D17" s="259">
        <f t="shared" si="3"/>
        <v>0</v>
      </c>
      <c r="E17" s="259">
        <f t="shared" si="3"/>
        <v>0</v>
      </c>
      <c r="F17" s="259">
        <f t="shared" si="3"/>
        <v>0</v>
      </c>
      <c r="G17" s="259">
        <f t="shared" si="3"/>
        <v>0</v>
      </c>
      <c r="H17" s="56">
        <f t="shared" si="3"/>
        <v>0</v>
      </c>
    </row>
    <row r="18" spans="1:8" s="54" customFormat="1" ht="15" customHeight="1">
      <c r="A18" s="250"/>
      <c r="B18" s="316"/>
      <c r="C18" s="316"/>
      <c r="D18" s="316"/>
      <c r="E18" s="316"/>
      <c r="F18" s="316"/>
      <c r="G18" s="316"/>
      <c r="H18" s="315"/>
    </row>
    <row r="19" spans="1:8" s="54" customFormat="1" ht="15" customHeight="1">
      <c r="A19" s="51" t="s">
        <v>45</v>
      </c>
      <c r="B19" s="318">
        <f t="shared" ref="B19:H19" si="4">B15+B11+B7+B3</f>
        <v>0</v>
      </c>
      <c r="C19" s="318">
        <f t="shared" si="4"/>
        <v>0</v>
      </c>
      <c r="D19" s="318">
        <f t="shared" si="4"/>
        <v>0</v>
      </c>
      <c r="E19" s="318">
        <f t="shared" si="4"/>
        <v>0</v>
      </c>
      <c r="F19" s="318">
        <f t="shared" si="4"/>
        <v>0</v>
      </c>
      <c r="G19" s="319">
        <f t="shared" si="4"/>
        <v>0</v>
      </c>
      <c r="H19" s="320">
        <f t="shared" si="4"/>
        <v>0</v>
      </c>
    </row>
    <row r="20" spans="1:8" s="54" customFormat="1" ht="15" customHeight="1">
      <c r="A20" s="51" t="s">
        <v>46</v>
      </c>
      <c r="B20" s="259">
        <f t="shared" ref="B20:H20" si="5">B17+B13+B9+B5</f>
        <v>0</v>
      </c>
      <c r="C20" s="259">
        <f t="shared" si="5"/>
        <v>0</v>
      </c>
      <c r="D20" s="259">
        <f t="shared" si="5"/>
        <v>0</v>
      </c>
      <c r="E20" s="259">
        <f t="shared" si="5"/>
        <v>0</v>
      </c>
      <c r="F20" s="259">
        <f t="shared" si="5"/>
        <v>0</v>
      </c>
      <c r="G20" s="55">
        <f t="shared" si="5"/>
        <v>0</v>
      </c>
      <c r="H20" s="56">
        <f t="shared" si="5"/>
        <v>0</v>
      </c>
    </row>
    <row r="21" spans="1:8" s="54" customFormat="1" ht="15" customHeight="1">
      <c r="A21" s="250"/>
      <c r="B21" s="316"/>
      <c r="C21" s="316"/>
      <c r="D21" s="316"/>
      <c r="E21" s="316"/>
      <c r="F21" s="316"/>
      <c r="G21" s="316"/>
      <c r="H21" s="315"/>
    </row>
    <row r="22" spans="1:8" s="54" customFormat="1" ht="15" customHeight="1">
      <c r="A22" s="51" t="s">
        <v>47</v>
      </c>
      <c r="B22" s="321" t="e">
        <f>B23/B20</f>
        <v>#DIV/0!</v>
      </c>
      <c r="C22" s="322">
        <v>0</v>
      </c>
      <c r="D22" s="322">
        <v>0</v>
      </c>
      <c r="E22" s="322">
        <v>0</v>
      </c>
      <c r="F22" s="322">
        <v>0</v>
      </c>
      <c r="G22" s="322">
        <v>0</v>
      </c>
      <c r="H22" s="323">
        <v>0</v>
      </c>
    </row>
    <row r="23" spans="1:8" s="54" customFormat="1" ht="15" customHeight="1">
      <c r="A23" s="51" t="s">
        <v>155</v>
      </c>
      <c r="B23" s="478">
        <f>'CE consuntivo'!D19</f>
        <v>0</v>
      </c>
      <c r="C23" s="259">
        <f t="shared" ref="C23:H23" si="6">C20*C22</f>
        <v>0</v>
      </c>
      <c r="D23" s="259">
        <f t="shared" si="6"/>
        <v>0</v>
      </c>
      <c r="E23" s="259">
        <f t="shared" si="6"/>
        <v>0</v>
      </c>
      <c r="F23" s="259">
        <f t="shared" si="6"/>
        <v>0</v>
      </c>
      <c r="G23" s="259">
        <f t="shared" si="6"/>
        <v>0</v>
      </c>
      <c r="H23" s="260">
        <f t="shared" si="6"/>
        <v>0</v>
      </c>
    </row>
    <row r="24" spans="1:8" s="54" customFormat="1" ht="15" customHeight="1">
      <c r="A24" s="51" t="s">
        <v>156</v>
      </c>
      <c r="B24" s="264">
        <v>0</v>
      </c>
      <c r="C24" s="264">
        <v>0</v>
      </c>
      <c r="D24" s="264">
        <v>0</v>
      </c>
      <c r="E24" s="264">
        <v>0</v>
      </c>
      <c r="F24" s="264">
        <v>0</v>
      </c>
      <c r="G24" s="264">
        <v>0</v>
      </c>
      <c r="H24" s="324">
        <v>0</v>
      </c>
    </row>
    <row r="25" spans="1:8" s="54" customFormat="1" ht="15" customHeight="1">
      <c r="A25" s="51" t="s">
        <v>606</v>
      </c>
      <c r="B25" s="259">
        <f>'SP consuntivo'!D112</f>
        <v>0</v>
      </c>
      <c r="C25" s="259">
        <f t="shared" ref="C25:H25" si="7">B25+C23-C24</f>
        <v>0</v>
      </c>
      <c r="D25" s="259">
        <f t="shared" si="7"/>
        <v>0</v>
      </c>
      <c r="E25" s="259">
        <f t="shared" si="7"/>
        <v>0</v>
      </c>
      <c r="F25" s="259">
        <f t="shared" si="7"/>
        <v>0</v>
      </c>
      <c r="G25" s="55">
        <f t="shared" si="7"/>
        <v>0</v>
      </c>
      <c r="H25" s="56">
        <f t="shared" si="7"/>
        <v>0</v>
      </c>
    </row>
    <row r="26" spans="1:8" s="54" customFormat="1" ht="15" customHeight="1">
      <c r="A26" s="250"/>
      <c r="B26" s="314"/>
      <c r="C26" s="314"/>
      <c r="D26" s="314"/>
      <c r="E26" s="314"/>
      <c r="F26" s="314"/>
      <c r="G26" s="314"/>
      <c r="H26" s="315"/>
    </row>
    <row r="27" spans="1:8" s="54" customFormat="1" ht="15" customHeight="1">
      <c r="A27" s="51" t="s">
        <v>49</v>
      </c>
      <c r="B27" s="55" t="e">
        <f t="shared" ref="B27:H27" si="8">B20/B19</f>
        <v>#DIV/0!</v>
      </c>
      <c r="C27" s="55" t="e">
        <f t="shared" si="8"/>
        <v>#DIV/0!</v>
      </c>
      <c r="D27" s="55" t="e">
        <f t="shared" si="8"/>
        <v>#DIV/0!</v>
      </c>
      <c r="E27" s="55" t="e">
        <f t="shared" si="8"/>
        <v>#DIV/0!</v>
      </c>
      <c r="F27" s="55" t="e">
        <f t="shared" si="8"/>
        <v>#DIV/0!</v>
      </c>
      <c r="G27" s="55" t="e">
        <f t="shared" si="8"/>
        <v>#DIV/0!</v>
      </c>
      <c r="H27" s="56" t="e">
        <f t="shared" si="8"/>
        <v>#DIV/0!</v>
      </c>
    </row>
    <row r="28" spans="1:8" s="54" customFormat="1" ht="15" customHeight="1" thickBot="1">
      <c r="A28" s="299" t="s">
        <v>50</v>
      </c>
      <c r="B28" s="308" t="e">
        <f>'Ricavi di vendita e val. prod.'!B3/B19</f>
        <v>#DIV/0!</v>
      </c>
      <c r="C28" s="308" t="e">
        <f>'Ricavi di vendita e val. prod.'!C3/C19</f>
        <v>#DIV/0!</v>
      </c>
      <c r="D28" s="308" t="e">
        <f>'Ricavi di vendita e val. prod.'!D3/D19</f>
        <v>#DIV/0!</v>
      </c>
      <c r="E28" s="308" t="e">
        <f>'Ricavi di vendita e val. prod.'!E3/E19</f>
        <v>#DIV/0!</v>
      </c>
      <c r="F28" s="308" t="e">
        <f>'Ricavi di vendita e val. prod.'!F3/F19</f>
        <v>#DIV/0!</v>
      </c>
      <c r="G28" s="308" t="e">
        <f>'Ricavi di vendita e val. prod.'!G3/G19</f>
        <v>#DIV/0!</v>
      </c>
      <c r="H28" s="325" t="e">
        <f>'Ricavi di vendita e val. prod.'!H3/H19</f>
        <v>#DIV/0!</v>
      </c>
    </row>
    <row r="31" spans="1:8">
      <c r="B31" s="326"/>
    </row>
    <row r="32" spans="1:8">
      <c r="B32" s="327"/>
    </row>
  </sheetData>
  <sheetProtection password="B81E" sheet="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oglio13"/>
  <dimension ref="A1:L83"/>
  <sheetViews>
    <sheetView showGridLines="0" workbookViewId="0">
      <selection activeCell="B23" sqref="B23:H23"/>
    </sheetView>
  </sheetViews>
  <sheetFormatPr defaultColWidth="9.140625" defaultRowHeight="15" customHeight="1"/>
  <cols>
    <col min="1" max="1" width="59.7109375" style="54" customWidth="1"/>
    <col min="2" max="8" width="11.7109375" style="54" customWidth="1"/>
    <col min="9" max="16384" width="9.140625" style="54"/>
  </cols>
  <sheetData>
    <row r="1" spans="1:8" ht="15" customHeight="1" thickBot="1">
      <c r="A1" s="309" t="s">
        <v>726</v>
      </c>
    </row>
    <row r="2" spans="1:8" ht="15" customHeight="1">
      <c r="A2" s="61"/>
      <c r="B2" s="328">
        <v>2025</v>
      </c>
      <c r="C2" s="329">
        <f>B2+1</f>
        <v>2026</v>
      </c>
      <c r="D2" s="329">
        <f>C2+1</f>
        <v>2027</v>
      </c>
      <c r="E2" s="330" t="s">
        <v>166</v>
      </c>
    </row>
    <row r="3" spans="1:8" ht="15" customHeight="1">
      <c r="A3" s="331" t="s">
        <v>787</v>
      </c>
      <c r="B3" s="64">
        <v>0</v>
      </c>
      <c r="C3" s="64">
        <v>0</v>
      </c>
      <c r="D3" s="64">
        <v>0</v>
      </c>
      <c r="E3" s="332">
        <f>SUM(B3:D3)</f>
        <v>0</v>
      </c>
    </row>
    <row r="4" spans="1:8" ht="15" customHeight="1">
      <c r="A4" s="51" t="s">
        <v>785</v>
      </c>
      <c r="B4" s="64">
        <v>0</v>
      </c>
      <c r="C4" s="64">
        <v>0</v>
      </c>
      <c r="D4" s="64">
        <v>0</v>
      </c>
      <c r="E4" s="332">
        <f t="shared" ref="E4:E10" si="0">SUM(B4:D4)</f>
        <v>0</v>
      </c>
    </row>
    <row r="5" spans="1:8" ht="15" customHeight="1">
      <c r="A5" s="51" t="s">
        <v>690</v>
      </c>
      <c r="B5" s="64">
        <v>0</v>
      </c>
      <c r="C5" s="64">
        <v>0</v>
      </c>
      <c r="D5" s="64">
        <v>0</v>
      </c>
      <c r="E5" s="332">
        <f t="shared" si="0"/>
        <v>0</v>
      </c>
    </row>
    <row r="6" spans="1:8" ht="15" customHeight="1">
      <c r="A6" s="51" t="s">
        <v>122</v>
      </c>
      <c r="B6" s="64">
        <v>0</v>
      </c>
      <c r="C6" s="64">
        <v>0</v>
      </c>
      <c r="D6" s="64">
        <v>0</v>
      </c>
      <c r="E6" s="332">
        <f t="shared" si="0"/>
        <v>0</v>
      </c>
    </row>
    <row r="7" spans="1:8" ht="15" customHeight="1">
      <c r="A7" s="51" t="s">
        <v>157</v>
      </c>
      <c r="B7" s="64">
        <v>0</v>
      </c>
      <c r="C7" s="64">
        <v>0</v>
      </c>
      <c r="D7" s="64">
        <v>0</v>
      </c>
      <c r="E7" s="332">
        <f t="shared" si="0"/>
        <v>0</v>
      </c>
    </row>
    <row r="8" spans="1:8" ht="15" customHeight="1">
      <c r="A8" s="51" t="s">
        <v>125</v>
      </c>
      <c r="B8" s="64">
        <v>0</v>
      </c>
      <c r="C8" s="64">
        <v>0</v>
      </c>
      <c r="D8" s="64">
        <v>0</v>
      </c>
      <c r="E8" s="332">
        <f t="shared" si="0"/>
        <v>0</v>
      </c>
    </row>
    <row r="9" spans="1:8" ht="15" customHeight="1">
      <c r="A9" s="51" t="s">
        <v>123</v>
      </c>
      <c r="B9" s="64">
        <v>0</v>
      </c>
      <c r="C9" s="64">
        <v>0</v>
      </c>
      <c r="D9" s="64">
        <v>0</v>
      </c>
      <c r="E9" s="332">
        <f t="shared" si="0"/>
        <v>0</v>
      </c>
    </row>
    <row r="10" spans="1:8" ht="15" customHeight="1">
      <c r="A10" s="51" t="s">
        <v>124</v>
      </c>
      <c r="B10" s="64">
        <v>0</v>
      </c>
      <c r="C10" s="64">
        <v>0</v>
      </c>
      <c r="D10" s="64">
        <v>0</v>
      </c>
      <c r="E10" s="332">
        <f t="shared" si="0"/>
        <v>0</v>
      </c>
    </row>
    <row r="11" spans="1:8" ht="15" customHeight="1" thickBot="1">
      <c r="A11" s="254" t="s">
        <v>126</v>
      </c>
      <c r="B11" s="294">
        <f>SUM(B3:B10)</f>
        <v>0</v>
      </c>
      <c r="C11" s="294">
        <f>SUM(C3:C10)</f>
        <v>0</v>
      </c>
      <c r="D11" s="294">
        <f>SUM(D3:D10)</f>
        <v>0</v>
      </c>
      <c r="E11" s="295">
        <f>SUM(E3:E10)</f>
        <v>0</v>
      </c>
    </row>
    <row r="13" spans="1:8" ht="15" customHeight="1" thickBot="1">
      <c r="A13" s="53" t="s">
        <v>708</v>
      </c>
      <c r="B13" s="53"/>
    </row>
    <row r="14" spans="1:8" ht="15" customHeight="1">
      <c r="A14" s="333"/>
      <c r="B14" s="186">
        <f>'SP consuntivo'!D1</f>
        <v>2024</v>
      </c>
      <c r="C14" s="59">
        <f t="shared" ref="C14:H14" si="1">B14+1</f>
        <v>2025</v>
      </c>
      <c r="D14" s="59">
        <f t="shared" si="1"/>
        <v>2026</v>
      </c>
      <c r="E14" s="59">
        <f t="shared" si="1"/>
        <v>2027</v>
      </c>
      <c r="F14" s="59">
        <f t="shared" si="1"/>
        <v>2028</v>
      </c>
      <c r="G14" s="59">
        <f t="shared" si="1"/>
        <v>2029</v>
      </c>
      <c r="H14" s="60">
        <f t="shared" si="1"/>
        <v>2030</v>
      </c>
    </row>
    <row r="15" spans="1:8" ht="15" customHeight="1">
      <c r="A15" s="334" t="s">
        <v>709</v>
      </c>
      <c r="B15" s="920"/>
      <c r="C15" s="918"/>
      <c r="D15" s="918"/>
      <c r="E15" s="918"/>
      <c r="F15" s="918"/>
      <c r="G15" s="918"/>
      <c r="H15" s="919"/>
    </row>
    <row r="16" spans="1:8" ht="15" customHeight="1">
      <c r="A16" s="51" t="s">
        <v>129</v>
      </c>
      <c r="B16" s="697">
        <v>0</v>
      </c>
      <c r="C16" s="456">
        <v>0</v>
      </c>
      <c r="D16" s="456">
        <v>0</v>
      </c>
      <c r="E16" s="456">
        <v>0</v>
      </c>
      <c r="F16" s="456">
        <v>0</v>
      </c>
      <c r="G16" s="456">
        <v>0</v>
      </c>
      <c r="H16" s="65">
        <v>0</v>
      </c>
    </row>
    <row r="17" spans="1:12" ht="15" customHeight="1">
      <c r="A17" s="51" t="s">
        <v>51</v>
      </c>
      <c r="B17" s="275">
        <f>'CE consuntivo'!D24</f>
        <v>0</v>
      </c>
      <c r="C17" s="696">
        <v>0</v>
      </c>
      <c r="D17" s="696">
        <v>0</v>
      </c>
      <c r="E17" s="696">
        <v>0</v>
      </c>
      <c r="F17" s="696">
        <v>0</v>
      </c>
      <c r="G17" s="696">
        <v>0</v>
      </c>
      <c r="H17" s="454">
        <v>0</v>
      </c>
    </row>
    <row r="18" spans="1:12" ht="15" customHeight="1">
      <c r="A18" s="51" t="s">
        <v>130</v>
      </c>
      <c r="B18" s="697">
        <v>0</v>
      </c>
      <c r="C18" s="335">
        <f t="shared" ref="C18:H18" si="2">B18+C17</f>
        <v>0</v>
      </c>
      <c r="D18" s="335">
        <f t="shared" si="2"/>
        <v>0</v>
      </c>
      <c r="E18" s="335">
        <f t="shared" si="2"/>
        <v>0</v>
      </c>
      <c r="F18" s="335">
        <f t="shared" si="2"/>
        <v>0</v>
      </c>
      <c r="G18" s="335">
        <f t="shared" si="2"/>
        <v>0</v>
      </c>
      <c r="H18" s="336">
        <f t="shared" si="2"/>
        <v>0</v>
      </c>
    </row>
    <row r="19" spans="1:12" ht="15" customHeight="1">
      <c r="A19" s="51" t="s">
        <v>127</v>
      </c>
      <c r="B19" s="337">
        <f>B16-B18</f>
        <v>0</v>
      </c>
      <c r="C19" s="184">
        <f t="shared" ref="C19:H19" si="3">C16-C18</f>
        <v>0</v>
      </c>
      <c r="D19" s="184">
        <f t="shared" si="3"/>
        <v>0</v>
      </c>
      <c r="E19" s="184">
        <f t="shared" si="3"/>
        <v>0</v>
      </c>
      <c r="F19" s="184">
        <f t="shared" si="3"/>
        <v>0</v>
      </c>
      <c r="G19" s="184">
        <f t="shared" si="3"/>
        <v>0</v>
      </c>
      <c r="H19" s="185">
        <f t="shared" si="3"/>
        <v>0</v>
      </c>
    </row>
    <row r="20" spans="1:12" ht="15" customHeight="1">
      <c r="A20" s="334" t="s">
        <v>710</v>
      </c>
      <c r="B20" s="920"/>
      <c r="C20" s="918"/>
      <c r="D20" s="918"/>
      <c r="E20" s="918"/>
      <c r="F20" s="918"/>
      <c r="G20" s="918"/>
      <c r="H20" s="919"/>
    </row>
    <row r="21" spans="1:12" ht="15" customHeight="1">
      <c r="A21" s="51" t="s">
        <v>52</v>
      </c>
      <c r="B21" s="275">
        <f>'CE consuntivo'!D23</f>
        <v>0</v>
      </c>
      <c r="C21" s="696">
        <v>0</v>
      </c>
      <c r="D21" s="696">
        <v>0</v>
      </c>
      <c r="E21" s="696">
        <v>0</v>
      </c>
      <c r="F21" s="696">
        <v>0</v>
      </c>
      <c r="G21" s="696">
        <v>0</v>
      </c>
      <c r="H21" s="453">
        <v>0</v>
      </c>
    </row>
    <row r="22" spans="1:12" ht="15" customHeight="1">
      <c r="A22" s="51" t="s">
        <v>128</v>
      </c>
      <c r="B22" s="55">
        <f>'SP consuntivo'!D12</f>
        <v>0</v>
      </c>
      <c r="C22" s="184">
        <f t="shared" ref="C22:H22" si="4">B22-C21</f>
        <v>0</v>
      </c>
      <c r="D22" s="184">
        <f t="shared" si="4"/>
        <v>0</v>
      </c>
      <c r="E22" s="184">
        <f t="shared" si="4"/>
        <v>0</v>
      </c>
      <c r="F22" s="184">
        <f t="shared" si="4"/>
        <v>0</v>
      </c>
      <c r="G22" s="184">
        <f t="shared" si="4"/>
        <v>0</v>
      </c>
      <c r="H22" s="56">
        <f t="shared" si="4"/>
        <v>0</v>
      </c>
    </row>
    <row r="23" spans="1:12" ht="15" customHeight="1">
      <c r="A23" s="334" t="s">
        <v>711</v>
      </c>
      <c r="B23" s="921"/>
      <c r="C23" s="922"/>
      <c r="D23" s="922"/>
      <c r="E23" s="922"/>
      <c r="F23" s="922"/>
      <c r="G23" s="922"/>
      <c r="H23" s="923"/>
    </row>
    <row r="24" spans="1:12" ht="15" customHeight="1">
      <c r="A24" s="331" t="str">
        <f>A3</f>
        <v>Spese tecniche e Costi di Ricerca &amp; Sviluppo capitalizzati</v>
      </c>
      <c r="B24" s="335"/>
      <c r="C24" s="695">
        <v>0</v>
      </c>
      <c r="D24" s="461">
        <v>0</v>
      </c>
      <c r="E24" s="461">
        <v>0</v>
      </c>
      <c r="F24" s="461">
        <v>0</v>
      </c>
      <c r="G24" s="696">
        <v>0</v>
      </c>
      <c r="H24" s="453">
        <v>0</v>
      </c>
      <c r="J24" s="302"/>
      <c r="K24" s="340"/>
      <c r="L24" s="340"/>
    </row>
    <row r="25" spans="1:12" ht="15" customHeight="1">
      <c r="A25" s="51" t="str">
        <f>A4</f>
        <v>Suolo aziendale e sue sistemazioni</v>
      </c>
      <c r="B25" s="335"/>
      <c r="C25" s="695">
        <v>0</v>
      </c>
      <c r="D25" s="461">
        <v>0</v>
      </c>
      <c r="E25" s="461">
        <v>0</v>
      </c>
      <c r="F25" s="461">
        <v>0</v>
      </c>
      <c r="G25" s="696">
        <v>0</v>
      </c>
      <c r="H25" s="454">
        <v>0</v>
      </c>
      <c r="J25" s="302"/>
      <c r="K25" s="340"/>
      <c r="L25" s="340"/>
    </row>
    <row r="26" spans="1:12" ht="15" customHeight="1">
      <c r="A26" s="51" t="str">
        <f>A5</f>
        <v>Capannoni, Fabbricati civili, Fabbricati industriali, assimilati</v>
      </c>
      <c r="B26" s="335"/>
      <c r="C26" s="695">
        <v>0</v>
      </c>
      <c r="D26" s="461">
        <v>0</v>
      </c>
      <c r="E26" s="461">
        <v>0</v>
      </c>
      <c r="F26" s="461">
        <v>0</v>
      </c>
      <c r="G26" s="696">
        <v>0</v>
      </c>
      <c r="H26" s="454">
        <v>0</v>
      </c>
      <c r="J26" s="302"/>
      <c r="K26" s="340"/>
      <c r="L26" s="340"/>
    </row>
    <row r="27" spans="1:12" ht="15" customHeight="1">
      <c r="A27" s="51" t="s">
        <v>122</v>
      </c>
      <c r="B27" s="335"/>
      <c r="C27" s="695">
        <v>0</v>
      </c>
      <c r="D27" s="461">
        <v>0</v>
      </c>
      <c r="E27" s="461">
        <v>0</v>
      </c>
      <c r="F27" s="461">
        <v>0</v>
      </c>
      <c r="G27" s="696">
        <v>0</v>
      </c>
      <c r="H27" s="454">
        <v>0</v>
      </c>
      <c r="J27" s="302"/>
      <c r="K27" s="340"/>
      <c r="L27" s="340"/>
    </row>
    <row r="28" spans="1:12" ht="15" customHeight="1">
      <c r="A28" s="51" t="s">
        <v>157</v>
      </c>
      <c r="B28" s="335"/>
      <c r="C28" s="695">
        <v>0</v>
      </c>
      <c r="D28" s="461">
        <v>0</v>
      </c>
      <c r="E28" s="461">
        <v>0</v>
      </c>
      <c r="F28" s="461">
        <v>0</v>
      </c>
      <c r="G28" s="696">
        <v>0</v>
      </c>
      <c r="H28" s="454">
        <v>0</v>
      </c>
      <c r="J28" s="302"/>
      <c r="K28" s="340"/>
      <c r="L28" s="340"/>
    </row>
    <row r="29" spans="1:12" ht="15" customHeight="1">
      <c r="A29" s="51" t="s">
        <v>125</v>
      </c>
      <c r="B29" s="335"/>
      <c r="C29" s="695">
        <v>0</v>
      </c>
      <c r="D29" s="461">
        <v>0</v>
      </c>
      <c r="E29" s="461">
        <v>0</v>
      </c>
      <c r="F29" s="461">
        <v>0</v>
      </c>
      <c r="G29" s="696">
        <v>0</v>
      </c>
      <c r="H29" s="454">
        <v>0</v>
      </c>
      <c r="J29" s="302"/>
      <c r="K29" s="340"/>
      <c r="L29" s="340"/>
    </row>
    <row r="30" spans="1:12" ht="15" customHeight="1">
      <c r="A30" s="51" t="s">
        <v>123</v>
      </c>
      <c r="B30" s="335"/>
      <c r="C30" s="695">
        <v>0</v>
      </c>
      <c r="D30" s="695">
        <v>0</v>
      </c>
      <c r="E30" s="461">
        <v>0</v>
      </c>
      <c r="F30" s="461">
        <v>0</v>
      </c>
      <c r="G30" s="696">
        <v>0</v>
      </c>
      <c r="H30" s="454">
        <v>0</v>
      </c>
      <c r="J30" s="302"/>
      <c r="K30" s="340"/>
      <c r="L30" s="340"/>
    </row>
    <row r="31" spans="1:12" ht="15" customHeight="1">
      <c r="A31" s="51" t="s">
        <v>124</v>
      </c>
      <c r="B31" s="335"/>
      <c r="C31" s="695">
        <v>0</v>
      </c>
      <c r="D31" s="695">
        <v>0</v>
      </c>
      <c r="E31" s="461">
        <v>0</v>
      </c>
      <c r="F31" s="461">
        <v>0</v>
      </c>
      <c r="G31" s="696">
        <v>0</v>
      </c>
      <c r="H31" s="453">
        <v>0</v>
      </c>
      <c r="J31" s="302"/>
      <c r="K31" s="340"/>
      <c r="L31" s="340"/>
    </row>
    <row r="32" spans="1:12" ht="15" customHeight="1">
      <c r="A32" s="334" t="s">
        <v>53</v>
      </c>
      <c r="B32" s="67"/>
      <c r="C32" s="338"/>
      <c r="D32" s="338"/>
      <c r="E32" s="338"/>
      <c r="F32" s="338"/>
      <c r="G32" s="338"/>
      <c r="H32" s="339"/>
    </row>
    <row r="33" spans="1:8" ht="15" customHeight="1">
      <c r="A33" s="331" t="str">
        <f>A3</f>
        <v>Spese tecniche e Costi di Ricerca &amp; Sviluppo capitalizzati</v>
      </c>
      <c r="B33" s="55"/>
      <c r="C33" s="62">
        <f>C24</f>
        <v>0</v>
      </c>
      <c r="D33" s="62">
        <f>C33+D24</f>
        <v>0</v>
      </c>
      <c r="E33" s="62">
        <f>D33+E24</f>
        <v>0</v>
      </c>
      <c r="F33" s="62">
        <f>E33+F24</f>
        <v>0</v>
      </c>
      <c r="G33" s="62">
        <f>F33+G24</f>
        <v>0</v>
      </c>
      <c r="H33" s="56">
        <f>G33+H24</f>
        <v>0</v>
      </c>
    </row>
    <row r="34" spans="1:8" ht="15" customHeight="1">
      <c r="A34" s="51" t="str">
        <f>A25</f>
        <v>Suolo aziendale e sue sistemazioni</v>
      </c>
      <c r="B34" s="55"/>
      <c r="C34" s="62">
        <f t="shared" ref="C34:C40" si="5">C25</f>
        <v>0</v>
      </c>
      <c r="D34" s="62">
        <f t="shared" ref="D34:H40" si="6">C34+D25</f>
        <v>0</v>
      </c>
      <c r="E34" s="62">
        <f t="shared" si="6"/>
        <v>0</v>
      </c>
      <c r="F34" s="62">
        <f t="shared" si="6"/>
        <v>0</v>
      </c>
      <c r="G34" s="62">
        <f t="shared" si="6"/>
        <v>0</v>
      </c>
      <c r="H34" s="296">
        <f t="shared" si="6"/>
        <v>0</v>
      </c>
    </row>
    <row r="35" spans="1:8" ht="15" customHeight="1">
      <c r="A35" s="51" t="str">
        <f>A26</f>
        <v>Capannoni, Fabbricati civili, Fabbricati industriali, assimilati</v>
      </c>
      <c r="B35" s="55"/>
      <c r="C35" s="62">
        <f t="shared" si="5"/>
        <v>0</v>
      </c>
      <c r="D35" s="62">
        <f t="shared" si="6"/>
        <v>0</v>
      </c>
      <c r="E35" s="62">
        <f t="shared" si="6"/>
        <v>0</v>
      </c>
      <c r="F35" s="62">
        <f t="shared" si="6"/>
        <v>0</v>
      </c>
      <c r="G35" s="62">
        <f t="shared" si="6"/>
        <v>0</v>
      </c>
      <c r="H35" s="296">
        <f t="shared" si="6"/>
        <v>0</v>
      </c>
    </row>
    <row r="36" spans="1:8" ht="15" customHeight="1">
      <c r="A36" s="51" t="s">
        <v>122</v>
      </c>
      <c r="B36" s="55"/>
      <c r="C36" s="62">
        <f t="shared" si="5"/>
        <v>0</v>
      </c>
      <c r="D36" s="62">
        <f t="shared" si="6"/>
        <v>0</v>
      </c>
      <c r="E36" s="62">
        <f t="shared" si="6"/>
        <v>0</v>
      </c>
      <c r="F36" s="62">
        <f t="shared" si="6"/>
        <v>0</v>
      </c>
      <c r="G36" s="62">
        <f t="shared" si="6"/>
        <v>0</v>
      </c>
      <c r="H36" s="296">
        <f t="shared" si="6"/>
        <v>0</v>
      </c>
    </row>
    <row r="37" spans="1:8" ht="15" customHeight="1">
      <c r="A37" s="51" t="s">
        <v>157</v>
      </c>
      <c r="B37" s="55"/>
      <c r="C37" s="62">
        <f t="shared" si="5"/>
        <v>0</v>
      </c>
      <c r="D37" s="62">
        <f t="shared" si="6"/>
        <v>0</v>
      </c>
      <c r="E37" s="62">
        <f t="shared" si="6"/>
        <v>0</v>
      </c>
      <c r="F37" s="62">
        <f t="shared" si="6"/>
        <v>0</v>
      </c>
      <c r="G37" s="62">
        <f t="shared" si="6"/>
        <v>0</v>
      </c>
      <c r="H37" s="296">
        <f t="shared" si="6"/>
        <v>0</v>
      </c>
    </row>
    <row r="38" spans="1:8" ht="15" customHeight="1">
      <c r="A38" s="51" t="s">
        <v>125</v>
      </c>
      <c r="B38" s="55"/>
      <c r="C38" s="62">
        <f t="shared" si="5"/>
        <v>0</v>
      </c>
      <c r="D38" s="62">
        <f t="shared" si="6"/>
        <v>0</v>
      </c>
      <c r="E38" s="62">
        <f t="shared" si="6"/>
        <v>0</v>
      </c>
      <c r="F38" s="62">
        <f t="shared" si="6"/>
        <v>0</v>
      </c>
      <c r="G38" s="62">
        <f t="shared" si="6"/>
        <v>0</v>
      </c>
      <c r="H38" s="296">
        <f t="shared" si="6"/>
        <v>0</v>
      </c>
    </row>
    <row r="39" spans="1:8" ht="15" customHeight="1">
      <c r="A39" s="51" t="s">
        <v>123</v>
      </c>
      <c r="B39" s="55"/>
      <c r="C39" s="62">
        <f t="shared" si="5"/>
        <v>0</v>
      </c>
      <c r="D39" s="62">
        <f t="shared" si="6"/>
        <v>0</v>
      </c>
      <c r="E39" s="62">
        <f t="shared" si="6"/>
        <v>0</v>
      </c>
      <c r="F39" s="62">
        <f t="shared" si="6"/>
        <v>0</v>
      </c>
      <c r="G39" s="62">
        <f t="shared" si="6"/>
        <v>0</v>
      </c>
      <c r="H39" s="296">
        <f t="shared" si="6"/>
        <v>0</v>
      </c>
    </row>
    <row r="40" spans="1:8" ht="15" customHeight="1">
      <c r="A40" s="51" t="s">
        <v>124</v>
      </c>
      <c r="B40" s="55"/>
      <c r="C40" s="62">
        <f t="shared" si="5"/>
        <v>0</v>
      </c>
      <c r="D40" s="62">
        <f t="shared" si="6"/>
        <v>0</v>
      </c>
      <c r="E40" s="62">
        <f t="shared" si="6"/>
        <v>0</v>
      </c>
      <c r="F40" s="62">
        <f t="shared" si="6"/>
        <v>0</v>
      </c>
      <c r="G40" s="62">
        <f t="shared" si="6"/>
        <v>0</v>
      </c>
      <c r="H40" s="56">
        <f t="shared" si="6"/>
        <v>0</v>
      </c>
    </row>
    <row r="41" spans="1:8" ht="15" customHeight="1">
      <c r="A41" s="334" t="s">
        <v>54</v>
      </c>
      <c r="B41" s="67"/>
      <c r="C41" s="338"/>
      <c r="D41" s="338"/>
      <c r="E41" s="338"/>
      <c r="F41" s="338"/>
      <c r="G41" s="338"/>
      <c r="H41" s="339"/>
    </row>
    <row r="42" spans="1:8" ht="15" customHeight="1">
      <c r="A42" s="331" t="str">
        <f>A3</f>
        <v>Spese tecniche e Costi di Ricerca &amp; Sviluppo capitalizzati</v>
      </c>
      <c r="B42" s="55"/>
      <c r="C42" s="341">
        <v>0.2</v>
      </c>
      <c r="D42" s="341">
        <v>0.2</v>
      </c>
      <c r="E42" s="341">
        <v>0.2</v>
      </c>
      <c r="F42" s="341">
        <v>0.2</v>
      </c>
      <c r="G42" s="341">
        <v>0.2</v>
      </c>
      <c r="H42" s="342">
        <v>0.2</v>
      </c>
    </row>
    <row r="43" spans="1:8" ht="15" customHeight="1">
      <c r="A43" s="51" t="str">
        <f>A34</f>
        <v>Suolo aziendale e sue sistemazioni</v>
      </c>
      <c r="B43" s="55"/>
      <c r="C43" s="343">
        <v>0</v>
      </c>
      <c r="D43" s="343">
        <v>0</v>
      </c>
      <c r="E43" s="343">
        <v>0</v>
      </c>
      <c r="F43" s="343">
        <v>0</v>
      </c>
      <c r="G43" s="343">
        <v>0</v>
      </c>
      <c r="H43" s="344">
        <v>0</v>
      </c>
    </row>
    <row r="44" spans="1:8" ht="15" customHeight="1">
      <c r="A44" s="51" t="str">
        <f>A26</f>
        <v>Capannoni, Fabbricati civili, Fabbricati industriali, assimilati</v>
      </c>
      <c r="B44" s="55"/>
      <c r="C44" s="343">
        <v>0.03</v>
      </c>
      <c r="D44" s="343">
        <v>0.03</v>
      </c>
      <c r="E44" s="343">
        <v>0.03</v>
      </c>
      <c r="F44" s="343">
        <v>0.03</v>
      </c>
      <c r="G44" s="343">
        <v>0.03</v>
      </c>
      <c r="H44" s="344">
        <v>0.03</v>
      </c>
    </row>
    <row r="45" spans="1:8" ht="15" customHeight="1">
      <c r="A45" s="51" t="s">
        <v>122</v>
      </c>
      <c r="B45" s="55"/>
      <c r="C45" s="343">
        <v>0.1</v>
      </c>
      <c r="D45" s="343">
        <v>0.1</v>
      </c>
      <c r="E45" s="343">
        <v>0.1</v>
      </c>
      <c r="F45" s="343">
        <v>0.1</v>
      </c>
      <c r="G45" s="343">
        <v>0.1</v>
      </c>
      <c r="H45" s="344">
        <v>0.1</v>
      </c>
    </row>
    <row r="46" spans="1:8" ht="15" customHeight="1">
      <c r="A46" s="51" t="s">
        <v>157</v>
      </c>
      <c r="B46" s="55"/>
      <c r="C46" s="343">
        <v>0.12</v>
      </c>
      <c r="D46" s="343">
        <v>0.12</v>
      </c>
      <c r="E46" s="343">
        <v>0.12</v>
      </c>
      <c r="F46" s="343">
        <v>0.12</v>
      </c>
      <c r="G46" s="343">
        <v>0.12</v>
      </c>
      <c r="H46" s="344">
        <v>0.12</v>
      </c>
    </row>
    <row r="47" spans="1:8" ht="15" customHeight="1">
      <c r="A47" s="51" t="s">
        <v>125</v>
      </c>
      <c r="B47" s="55"/>
      <c r="C47" s="343">
        <v>0.12</v>
      </c>
      <c r="D47" s="343">
        <v>0.12</v>
      </c>
      <c r="E47" s="343">
        <v>0.12</v>
      </c>
      <c r="F47" s="343">
        <v>0.12</v>
      </c>
      <c r="G47" s="343">
        <v>0.12</v>
      </c>
      <c r="H47" s="344">
        <v>0.12</v>
      </c>
    </row>
    <row r="48" spans="1:8" ht="15" customHeight="1">
      <c r="A48" s="51" t="s">
        <v>123</v>
      </c>
      <c r="B48" s="55"/>
      <c r="C48" s="343">
        <v>0.33</v>
      </c>
      <c r="D48" s="343">
        <v>0.33</v>
      </c>
      <c r="E48" s="343">
        <v>0.33</v>
      </c>
      <c r="F48" s="343">
        <v>0.33</v>
      </c>
      <c r="G48" s="343">
        <v>0.33</v>
      </c>
      <c r="H48" s="344">
        <v>0.33</v>
      </c>
    </row>
    <row r="49" spans="1:8" ht="15" customHeight="1">
      <c r="A49" s="51" t="s">
        <v>124</v>
      </c>
      <c r="B49" s="55"/>
      <c r="C49" s="343">
        <v>0.25</v>
      </c>
      <c r="D49" s="343">
        <v>0.25</v>
      </c>
      <c r="E49" s="343">
        <v>0.25</v>
      </c>
      <c r="F49" s="343">
        <v>0.25</v>
      </c>
      <c r="G49" s="343">
        <v>0.25</v>
      </c>
      <c r="H49" s="342">
        <v>0.25</v>
      </c>
    </row>
    <row r="50" spans="1:8" ht="15" customHeight="1">
      <c r="A50" s="334" t="s">
        <v>55</v>
      </c>
      <c r="B50" s="67"/>
      <c r="C50" s="338"/>
      <c r="D50" s="338"/>
      <c r="E50" s="338"/>
      <c r="F50" s="338"/>
      <c r="G50" s="338"/>
      <c r="H50" s="339"/>
    </row>
    <row r="51" spans="1:8" ht="15" customHeight="1">
      <c r="A51" s="331" t="str">
        <f>A3</f>
        <v>Spese tecniche e Costi di Ricerca &amp; Sviluppo capitalizzati</v>
      </c>
      <c r="B51" s="55"/>
      <c r="C51" s="275">
        <f>C24*C42/2</f>
        <v>0</v>
      </c>
      <c r="D51" s="275">
        <f>D24*D42/2+C24*C42</f>
        <v>0</v>
      </c>
      <c r="E51" s="275">
        <f>E24*E42/2+D24*D42+C24*C42</f>
        <v>0</v>
      </c>
      <c r="F51" s="275">
        <f>F24*F42/2+E24*E42+D24*D42+C24*C42</f>
        <v>0</v>
      </c>
      <c r="G51" s="275">
        <f>G24*G42/2+F24*F42+E24*E42+D24*D42+C24*C42</f>
        <v>0</v>
      </c>
      <c r="H51" s="56">
        <f>H24*H42/2+G24*G42+F24*F42+E24*E42+D24*D42+C24*C42</f>
        <v>0</v>
      </c>
    </row>
    <row r="52" spans="1:8" ht="15" customHeight="1">
      <c r="A52" s="51" t="str">
        <f>A34</f>
        <v>Suolo aziendale e sue sistemazioni</v>
      </c>
      <c r="B52" s="55"/>
      <c r="C52" s="275">
        <f t="shared" ref="C52:C58" si="7">C25*C43/2</f>
        <v>0</v>
      </c>
      <c r="D52" s="275">
        <f t="shared" ref="D52:D58" si="8">D25*D43/2+C25*C43</f>
        <v>0</v>
      </c>
      <c r="E52" s="275">
        <f t="shared" ref="E52:E58" si="9">E25*E43/2+D25*D43+C25*C43</f>
        <v>0</v>
      </c>
      <c r="F52" s="275">
        <f t="shared" ref="F52:F58" si="10">F25*F43/2+E25*E43+D25*D43+C25*C43</f>
        <v>0</v>
      </c>
      <c r="G52" s="275">
        <f t="shared" ref="G52:G58" si="11">G25*G43/2+F25*F43+E25*E43+D25*D43+C25*C43</f>
        <v>0</v>
      </c>
      <c r="H52" s="345">
        <f t="shared" ref="H52:H58" si="12">H25*H43/2+G25*G43+F25*F43+E25*E43+D25*D43+C25*C43</f>
        <v>0</v>
      </c>
    </row>
    <row r="53" spans="1:8" ht="15" customHeight="1">
      <c r="A53" s="51" t="str">
        <f>A44</f>
        <v>Capannoni, Fabbricati civili, Fabbricati industriali, assimilati</v>
      </c>
      <c r="B53" s="55"/>
      <c r="C53" s="275">
        <f t="shared" si="7"/>
        <v>0</v>
      </c>
      <c r="D53" s="275">
        <f t="shared" si="8"/>
        <v>0</v>
      </c>
      <c r="E53" s="275">
        <f t="shared" si="9"/>
        <v>0</v>
      </c>
      <c r="F53" s="275">
        <f t="shared" si="10"/>
        <v>0</v>
      </c>
      <c r="G53" s="275">
        <f t="shared" si="11"/>
        <v>0</v>
      </c>
      <c r="H53" s="345">
        <f t="shared" si="12"/>
        <v>0</v>
      </c>
    </row>
    <row r="54" spans="1:8" ht="15" customHeight="1">
      <c r="A54" s="51" t="s">
        <v>122</v>
      </c>
      <c r="B54" s="55"/>
      <c r="C54" s="275">
        <f t="shared" si="7"/>
        <v>0</v>
      </c>
      <c r="D54" s="275">
        <f t="shared" si="8"/>
        <v>0</v>
      </c>
      <c r="E54" s="275">
        <f t="shared" si="9"/>
        <v>0</v>
      </c>
      <c r="F54" s="275">
        <f t="shared" si="10"/>
        <v>0</v>
      </c>
      <c r="G54" s="275">
        <f t="shared" si="11"/>
        <v>0</v>
      </c>
      <c r="H54" s="345">
        <f t="shared" si="12"/>
        <v>0</v>
      </c>
    </row>
    <row r="55" spans="1:8" ht="15" customHeight="1">
      <c r="A55" s="51" t="s">
        <v>157</v>
      </c>
      <c r="B55" s="55"/>
      <c r="C55" s="275">
        <f t="shared" si="7"/>
        <v>0</v>
      </c>
      <c r="D55" s="275">
        <f t="shared" si="8"/>
        <v>0</v>
      </c>
      <c r="E55" s="275">
        <f t="shared" si="9"/>
        <v>0</v>
      </c>
      <c r="F55" s="275">
        <f t="shared" si="10"/>
        <v>0</v>
      </c>
      <c r="G55" s="275">
        <f t="shared" si="11"/>
        <v>0</v>
      </c>
      <c r="H55" s="345">
        <f t="shared" si="12"/>
        <v>0</v>
      </c>
    </row>
    <row r="56" spans="1:8" ht="15" customHeight="1">
      <c r="A56" s="51" t="s">
        <v>125</v>
      </c>
      <c r="B56" s="55"/>
      <c r="C56" s="275">
        <f t="shared" si="7"/>
        <v>0</v>
      </c>
      <c r="D56" s="275">
        <f t="shared" si="8"/>
        <v>0</v>
      </c>
      <c r="E56" s="275">
        <f t="shared" si="9"/>
        <v>0</v>
      </c>
      <c r="F56" s="275">
        <f t="shared" si="10"/>
        <v>0</v>
      </c>
      <c r="G56" s="275">
        <f t="shared" si="11"/>
        <v>0</v>
      </c>
      <c r="H56" s="345">
        <f t="shared" si="12"/>
        <v>0</v>
      </c>
    </row>
    <row r="57" spans="1:8" ht="15" customHeight="1">
      <c r="A57" s="51" t="s">
        <v>123</v>
      </c>
      <c r="B57" s="55"/>
      <c r="C57" s="275">
        <f t="shared" si="7"/>
        <v>0</v>
      </c>
      <c r="D57" s="275">
        <f t="shared" si="8"/>
        <v>0</v>
      </c>
      <c r="E57" s="275">
        <f t="shared" si="9"/>
        <v>0</v>
      </c>
      <c r="F57" s="275">
        <f t="shared" si="10"/>
        <v>0</v>
      </c>
      <c r="G57" s="275">
        <f t="shared" si="11"/>
        <v>0</v>
      </c>
      <c r="H57" s="345">
        <f t="shared" si="12"/>
        <v>0</v>
      </c>
    </row>
    <row r="58" spans="1:8" ht="15" customHeight="1">
      <c r="A58" s="51" t="s">
        <v>124</v>
      </c>
      <c r="B58" s="55"/>
      <c r="C58" s="275">
        <f t="shared" si="7"/>
        <v>0</v>
      </c>
      <c r="D58" s="275">
        <f t="shared" si="8"/>
        <v>0</v>
      </c>
      <c r="E58" s="275">
        <f t="shared" si="9"/>
        <v>0</v>
      </c>
      <c r="F58" s="275">
        <f t="shared" si="10"/>
        <v>0</v>
      </c>
      <c r="G58" s="275">
        <f t="shared" si="11"/>
        <v>0</v>
      </c>
      <c r="H58" s="56">
        <f t="shared" si="12"/>
        <v>0</v>
      </c>
    </row>
    <row r="59" spans="1:8" ht="15" customHeight="1">
      <c r="A59" s="334" t="s">
        <v>56</v>
      </c>
      <c r="B59" s="67"/>
      <c r="C59" s="338"/>
      <c r="D59" s="338"/>
      <c r="E59" s="338"/>
      <c r="F59" s="338"/>
      <c r="G59" s="338"/>
      <c r="H59" s="339"/>
    </row>
    <row r="60" spans="1:8" ht="15" customHeight="1">
      <c r="A60" s="51" t="str">
        <f>A43</f>
        <v>Suolo aziendale e sue sistemazioni</v>
      </c>
      <c r="B60" s="55"/>
      <c r="C60" s="275">
        <f>C52</f>
        <v>0</v>
      </c>
      <c r="D60" s="275">
        <f t="shared" ref="D60:H64" si="13">C60+D52</f>
        <v>0</v>
      </c>
      <c r="E60" s="275">
        <f t="shared" si="13"/>
        <v>0</v>
      </c>
      <c r="F60" s="275">
        <f t="shared" si="13"/>
        <v>0</v>
      </c>
      <c r="G60" s="275">
        <f t="shared" si="13"/>
        <v>0</v>
      </c>
      <c r="H60" s="345">
        <f t="shared" si="13"/>
        <v>0</v>
      </c>
    </row>
    <row r="61" spans="1:8" ht="15" customHeight="1">
      <c r="A61" s="51" t="str">
        <f>A53</f>
        <v>Capannoni, Fabbricati civili, Fabbricati industriali, assimilati</v>
      </c>
      <c r="B61" s="55"/>
      <c r="C61" s="275">
        <f>C53</f>
        <v>0</v>
      </c>
      <c r="D61" s="275">
        <f t="shared" si="13"/>
        <v>0</v>
      </c>
      <c r="E61" s="275">
        <f t="shared" si="13"/>
        <v>0</v>
      </c>
      <c r="F61" s="275">
        <f t="shared" si="13"/>
        <v>0</v>
      </c>
      <c r="G61" s="275">
        <f t="shared" si="13"/>
        <v>0</v>
      </c>
      <c r="H61" s="345">
        <f t="shared" si="13"/>
        <v>0</v>
      </c>
    </row>
    <row r="62" spans="1:8" ht="15" customHeight="1">
      <c r="A62" s="51" t="s">
        <v>122</v>
      </c>
      <c r="B62" s="55"/>
      <c r="C62" s="275">
        <f>C54</f>
        <v>0</v>
      </c>
      <c r="D62" s="275">
        <f t="shared" si="13"/>
        <v>0</v>
      </c>
      <c r="E62" s="275">
        <f t="shared" si="13"/>
        <v>0</v>
      </c>
      <c r="F62" s="275">
        <f t="shared" si="13"/>
        <v>0</v>
      </c>
      <c r="G62" s="275">
        <f t="shared" si="13"/>
        <v>0</v>
      </c>
      <c r="H62" s="345">
        <f t="shared" si="13"/>
        <v>0</v>
      </c>
    </row>
    <row r="63" spans="1:8" ht="15" customHeight="1">
      <c r="A63" s="51" t="s">
        <v>157</v>
      </c>
      <c r="B63" s="55"/>
      <c r="C63" s="275">
        <f>C55</f>
        <v>0</v>
      </c>
      <c r="D63" s="275">
        <f t="shared" si="13"/>
        <v>0</v>
      </c>
      <c r="E63" s="275">
        <f t="shared" si="13"/>
        <v>0</v>
      </c>
      <c r="F63" s="275">
        <f t="shared" si="13"/>
        <v>0</v>
      </c>
      <c r="G63" s="275">
        <f t="shared" si="13"/>
        <v>0</v>
      </c>
      <c r="H63" s="345">
        <f t="shared" si="13"/>
        <v>0</v>
      </c>
    </row>
    <row r="64" spans="1:8" ht="15" customHeight="1">
      <c r="A64" s="51" t="s">
        <v>125</v>
      </c>
      <c r="B64" s="55"/>
      <c r="C64" s="275">
        <f>C56</f>
        <v>0</v>
      </c>
      <c r="D64" s="275">
        <f t="shared" si="13"/>
        <v>0</v>
      </c>
      <c r="E64" s="275">
        <f t="shared" si="13"/>
        <v>0</v>
      </c>
      <c r="F64" s="275">
        <f t="shared" si="13"/>
        <v>0</v>
      </c>
      <c r="G64" s="275">
        <f t="shared" si="13"/>
        <v>0</v>
      </c>
      <c r="H64" s="345">
        <f t="shared" si="13"/>
        <v>0</v>
      </c>
    </row>
    <row r="65" spans="1:8" ht="15" customHeight="1">
      <c r="A65" s="51" t="s">
        <v>124</v>
      </c>
      <c r="B65" s="55"/>
      <c r="C65" s="275">
        <f>C58</f>
        <v>0</v>
      </c>
      <c r="D65" s="275">
        <f>C65+D58</f>
        <v>0</v>
      </c>
      <c r="E65" s="275">
        <f>D65+E58</f>
        <v>0</v>
      </c>
      <c r="F65" s="275">
        <f>E65+F58</f>
        <v>0</v>
      </c>
      <c r="G65" s="275">
        <f>F65+G58</f>
        <v>0</v>
      </c>
      <c r="H65" s="56">
        <f>G65+H58</f>
        <v>0</v>
      </c>
    </row>
    <row r="66" spans="1:8" ht="15" customHeight="1">
      <c r="A66" s="334" t="s">
        <v>57</v>
      </c>
      <c r="B66" s="67"/>
      <c r="C66" s="338"/>
      <c r="D66" s="338"/>
      <c r="E66" s="338"/>
      <c r="F66" s="338"/>
      <c r="G66" s="338"/>
      <c r="H66" s="339"/>
    </row>
    <row r="67" spans="1:8" ht="15" customHeight="1">
      <c r="A67" s="331" t="str">
        <f>A3</f>
        <v>Spese tecniche e Costi di Ricerca &amp; Sviluppo capitalizzati</v>
      </c>
      <c r="B67" s="55"/>
      <c r="C67" s="275">
        <f>C33-C51</f>
        <v>0</v>
      </c>
      <c r="D67" s="275">
        <f>D33-C51-D51</f>
        <v>0</v>
      </c>
      <c r="E67" s="275">
        <f>E33-C51-D51-E51</f>
        <v>0</v>
      </c>
      <c r="F67" s="275">
        <f>F33-C51-D51-E51-F51</f>
        <v>0</v>
      </c>
      <c r="G67" s="275">
        <f>G33-C51-D51-E51-F51-G51</f>
        <v>0</v>
      </c>
      <c r="H67" s="56">
        <f>H33-C51-D51-E51-F51-G51-H51</f>
        <v>0</v>
      </c>
    </row>
    <row r="68" spans="1:8" ht="15" customHeight="1">
      <c r="A68" s="51" t="str">
        <f>A60</f>
        <v>Suolo aziendale e sue sistemazioni</v>
      </c>
      <c r="B68" s="55"/>
      <c r="C68" s="275">
        <f t="shared" ref="C68:H72" si="14">C34-C60</f>
        <v>0</v>
      </c>
      <c r="D68" s="275">
        <f t="shared" si="14"/>
        <v>0</v>
      </c>
      <c r="E68" s="275">
        <f t="shared" si="14"/>
        <v>0</v>
      </c>
      <c r="F68" s="275">
        <f t="shared" si="14"/>
        <v>0</v>
      </c>
      <c r="G68" s="275">
        <f t="shared" si="14"/>
        <v>0</v>
      </c>
      <c r="H68" s="345">
        <f t="shared" si="14"/>
        <v>0</v>
      </c>
    </row>
    <row r="69" spans="1:8" ht="15" customHeight="1">
      <c r="A69" s="51" t="str">
        <f>A61</f>
        <v>Capannoni, Fabbricati civili, Fabbricati industriali, assimilati</v>
      </c>
      <c r="B69" s="55"/>
      <c r="C69" s="275">
        <f t="shared" si="14"/>
        <v>0</v>
      </c>
      <c r="D69" s="275">
        <f t="shared" si="14"/>
        <v>0</v>
      </c>
      <c r="E69" s="275">
        <f t="shared" si="14"/>
        <v>0</v>
      </c>
      <c r="F69" s="275">
        <f t="shared" si="14"/>
        <v>0</v>
      </c>
      <c r="G69" s="275">
        <f t="shared" si="14"/>
        <v>0</v>
      </c>
      <c r="H69" s="345">
        <f t="shared" si="14"/>
        <v>0</v>
      </c>
    </row>
    <row r="70" spans="1:8" ht="15" customHeight="1">
      <c r="A70" s="51" t="s">
        <v>122</v>
      </c>
      <c r="B70" s="55"/>
      <c r="C70" s="275">
        <f t="shared" si="14"/>
        <v>0</v>
      </c>
      <c r="D70" s="275">
        <f t="shared" si="14"/>
        <v>0</v>
      </c>
      <c r="E70" s="275">
        <f t="shared" si="14"/>
        <v>0</v>
      </c>
      <c r="F70" s="275">
        <f t="shared" si="14"/>
        <v>0</v>
      </c>
      <c r="G70" s="275">
        <f t="shared" si="14"/>
        <v>0</v>
      </c>
      <c r="H70" s="345">
        <f t="shared" si="14"/>
        <v>0</v>
      </c>
    </row>
    <row r="71" spans="1:8" ht="15" customHeight="1">
      <c r="A71" s="51" t="s">
        <v>157</v>
      </c>
      <c r="B71" s="55"/>
      <c r="C71" s="275">
        <f t="shared" si="14"/>
        <v>0</v>
      </c>
      <c r="D71" s="275">
        <f t="shared" si="14"/>
        <v>0</v>
      </c>
      <c r="E71" s="275">
        <f t="shared" si="14"/>
        <v>0</v>
      </c>
      <c r="F71" s="275">
        <f t="shared" si="14"/>
        <v>0</v>
      </c>
      <c r="G71" s="275">
        <f t="shared" si="14"/>
        <v>0</v>
      </c>
      <c r="H71" s="345">
        <f t="shared" si="14"/>
        <v>0</v>
      </c>
    </row>
    <row r="72" spans="1:8" ht="15" customHeight="1">
      <c r="A72" s="51" t="s">
        <v>125</v>
      </c>
      <c r="B72" s="55"/>
      <c r="C72" s="275">
        <f t="shared" si="14"/>
        <v>0</v>
      </c>
      <c r="D72" s="275">
        <f t="shared" si="14"/>
        <v>0</v>
      </c>
      <c r="E72" s="275">
        <f t="shared" si="14"/>
        <v>0</v>
      </c>
      <c r="F72" s="275">
        <f t="shared" si="14"/>
        <v>0</v>
      </c>
      <c r="G72" s="275">
        <f t="shared" si="14"/>
        <v>0</v>
      </c>
      <c r="H72" s="345">
        <f t="shared" si="14"/>
        <v>0</v>
      </c>
    </row>
    <row r="73" spans="1:8" ht="15" customHeight="1">
      <c r="A73" s="51" t="s">
        <v>123</v>
      </c>
      <c r="B73" s="55"/>
      <c r="C73" s="275">
        <f>C39-C57</f>
        <v>0</v>
      </c>
      <c r="D73" s="275">
        <f>D39-C57-D57</f>
        <v>0</v>
      </c>
      <c r="E73" s="275">
        <f>E39-C57-D57-E57</f>
        <v>0</v>
      </c>
      <c r="F73" s="275">
        <f>F39-C57-D57-E57-F57</f>
        <v>0</v>
      </c>
      <c r="G73" s="275">
        <f>G39-C57-D57-E57-F57-G57</f>
        <v>0</v>
      </c>
      <c r="H73" s="56">
        <f>H39-C57-D57-E57-F57-G57-H57</f>
        <v>0</v>
      </c>
    </row>
    <row r="74" spans="1:8" ht="15" customHeight="1">
      <c r="A74" s="51" t="s">
        <v>124</v>
      </c>
      <c r="B74" s="55"/>
      <c r="C74" s="275">
        <f t="shared" ref="C74:H74" si="15">C40-C65</f>
        <v>0</v>
      </c>
      <c r="D74" s="275">
        <f t="shared" si="15"/>
        <v>0</v>
      </c>
      <c r="E74" s="275">
        <f t="shared" si="15"/>
        <v>0</v>
      </c>
      <c r="F74" s="275">
        <f t="shared" si="15"/>
        <v>0</v>
      </c>
      <c r="G74" s="275">
        <f t="shared" si="15"/>
        <v>0</v>
      </c>
      <c r="H74" s="345">
        <f t="shared" si="15"/>
        <v>0</v>
      </c>
    </row>
    <row r="75" spans="1:8" ht="15" customHeight="1">
      <c r="A75" s="334" t="s">
        <v>58</v>
      </c>
      <c r="B75" s="67"/>
      <c r="C75" s="338"/>
      <c r="D75" s="338"/>
      <c r="E75" s="338"/>
      <c r="F75" s="338"/>
      <c r="G75" s="338"/>
      <c r="H75" s="339"/>
    </row>
    <row r="76" spans="1:8" ht="15" customHeight="1">
      <c r="A76" s="51" t="s">
        <v>51</v>
      </c>
      <c r="B76" s="55"/>
      <c r="C76" s="275">
        <f t="shared" ref="C76:H76" si="16">C52+C53+C54+C55+C56+C58</f>
        <v>0</v>
      </c>
      <c r="D76" s="275">
        <f t="shared" si="16"/>
        <v>0</v>
      </c>
      <c r="E76" s="275">
        <f t="shared" si="16"/>
        <v>0</v>
      </c>
      <c r="F76" s="275">
        <f t="shared" si="16"/>
        <v>0</v>
      </c>
      <c r="G76" s="275">
        <f t="shared" si="16"/>
        <v>0</v>
      </c>
      <c r="H76" s="56">
        <f t="shared" si="16"/>
        <v>0</v>
      </c>
    </row>
    <row r="77" spans="1:8" ht="15" customHeight="1">
      <c r="A77" s="51" t="s">
        <v>59</v>
      </c>
      <c r="B77" s="55"/>
      <c r="C77" s="346">
        <f t="shared" ref="C77:H77" si="17">C68+C69+C70+C71+C72+C74</f>
        <v>0</v>
      </c>
      <c r="D77" s="346">
        <f t="shared" si="17"/>
        <v>0</v>
      </c>
      <c r="E77" s="346">
        <f t="shared" si="17"/>
        <v>0</v>
      </c>
      <c r="F77" s="346">
        <f t="shared" si="17"/>
        <v>0</v>
      </c>
      <c r="G77" s="346">
        <f t="shared" si="17"/>
        <v>0</v>
      </c>
      <c r="H77" s="56">
        <f t="shared" si="17"/>
        <v>0</v>
      </c>
    </row>
    <row r="78" spans="1:8" ht="15" customHeight="1">
      <c r="A78" s="334" t="s">
        <v>60</v>
      </c>
      <c r="B78" s="67"/>
      <c r="C78" s="338"/>
      <c r="D78" s="338"/>
      <c r="E78" s="338"/>
      <c r="F78" s="338"/>
      <c r="G78" s="338"/>
      <c r="H78" s="339"/>
    </row>
    <row r="79" spans="1:8" ht="15" customHeight="1">
      <c r="A79" s="51" t="s">
        <v>52</v>
      </c>
      <c r="B79" s="55"/>
      <c r="C79" s="275">
        <f t="shared" ref="C79:H79" si="18">C51+C57</f>
        <v>0</v>
      </c>
      <c r="D79" s="275">
        <f t="shared" si="18"/>
        <v>0</v>
      </c>
      <c r="E79" s="275">
        <f t="shared" si="18"/>
        <v>0</v>
      </c>
      <c r="F79" s="275">
        <f t="shared" si="18"/>
        <v>0</v>
      </c>
      <c r="G79" s="275">
        <f t="shared" si="18"/>
        <v>0</v>
      </c>
      <c r="H79" s="345">
        <f t="shared" si="18"/>
        <v>0</v>
      </c>
    </row>
    <row r="80" spans="1:8" ht="15" customHeight="1">
      <c r="A80" s="51" t="s">
        <v>61</v>
      </c>
      <c r="B80" s="55"/>
      <c r="C80" s="259">
        <f t="shared" ref="C80:H80" si="19">C67+C73</f>
        <v>0</v>
      </c>
      <c r="D80" s="259">
        <f t="shared" si="19"/>
        <v>0</v>
      </c>
      <c r="E80" s="259">
        <f t="shared" si="19"/>
        <v>0</v>
      </c>
      <c r="F80" s="259">
        <f t="shared" si="19"/>
        <v>0</v>
      </c>
      <c r="G80" s="259">
        <f t="shared" si="19"/>
        <v>0</v>
      </c>
      <c r="H80" s="260">
        <f t="shared" si="19"/>
        <v>0</v>
      </c>
    </row>
    <row r="81" spans="1:8" ht="15" customHeight="1">
      <c r="A81" s="250"/>
      <c r="B81" s="918"/>
      <c r="C81" s="918"/>
      <c r="D81" s="918"/>
      <c r="E81" s="918"/>
      <c r="F81" s="918"/>
      <c r="G81" s="918"/>
      <c r="H81" s="919"/>
    </row>
    <row r="82" spans="1:8" ht="15" customHeight="1">
      <c r="A82" s="51" t="s">
        <v>114</v>
      </c>
      <c r="B82" s="347"/>
      <c r="C82" s="692">
        <v>0.22</v>
      </c>
      <c r="D82" s="693">
        <v>0.22</v>
      </c>
      <c r="E82" s="693">
        <v>0.22</v>
      </c>
      <c r="F82" s="693">
        <v>0.22</v>
      </c>
      <c r="G82" s="693">
        <v>0.22</v>
      </c>
      <c r="H82" s="694">
        <v>0.22</v>
      </c>
    </row>
    <row r="83" spans="1:8" ht="15" customHeight="1" thickBot="1">
      <c r="A83" s="299" t="s">
        <v>115</v>
      </c>
      <c r="B83" s="348"/>
      <c r="C83" s="349">
        <f t="shared" ref="C83:H83" si="20">C82*(SUM(C24:C31))</f>
        <v>0</v>
      </c>
      <c r="D83" s="349">
        <f t="shared" si="20"/>
        <v>0</v>
      </c>
      <c r="E83" s="349">
        <f t="shared" si="20"/>
        <v>0</v>
      </c>
      <c r="F83" s="349">
        <f t="shared" si="20"/>
        <v>0</v>
      </c>
      <c r="G83" s="349">
        <f t="shared" si="20"/>
        <v>0</v>
      </c>
      <c r="H83" s="350">
        <f t="shared" si="20"/>
        <v>0</v>
      </c>
    </row>
  </sheetData>
  <sheetProtection password="B81E" sheet="1" objects="1" scenarios="1"/>
  <mergeCells count="4">
    <mergeCell ref="B81:H81"/>
    <mergeCell ref="B15:H15"/>
    <mergeCell ref="B20:H20"/>
    <mergeCell ref="B23:H23"/>
  </mergeCells>
  <phoneticPr fontId="0" type="noConversion"/>
  <conditionalFormatting sqref="C19:H19 C22:H22">
    <cfRule type="cellIs" dxfId="1" priority="1" stopIfTrue="1" operator="lessThan">
      <formula>0</formula>
    </cfRule>
  </conditionalFormatting>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oglio14"/>
  <dimension ref="A1:H34"/>
  <sheetViews>
    <sheetView showGridLines="0" workbookViewId="0">
      <selection activeCell="E32" sqref="E32"/>
    </sheetView>
  </sheetViews>
  <sheetFormatPr defaultColWidth="9.140625" defaultRowHeight="12.75"/>
  <cols>
    <col min="1" max="1" width="59.7109375" style="213" customWidth="1"/>
    <col min="2" max="8" width="11.7109375" style="213" customWidth="1"/>
    <col min="9" max="16384" width="9.140625" style="213"/>
  </cols>
  <sheetData>
    <row r="1" spans="1:8" ht="13.5" thickBot="1"/>
    <row r="2" spans="1:8" ht="15" customHeight="1">
      <c r="A2" s="351"/>
      <c r="B2" s="352">
        <f>B8</f>
        <v>2024</v>
      </c>
      <c r="C2" s="352">
        <f t="shared" ref="C2:H2" si="0">C8</f>
        <v>2025</v>
      </c>
      <c r="D2" s="352">
        <f t="shared" si="0"/>
        <v>2026</v>
      </c>
      <c r="E2" s="352">
        <f t="shared" si="0"/>
        <v>2027</v>
      </c>
      <c r="F2" s="352">
        <f t="shared" si="0"/>
        <v>2028</v>
      </c>
      <c r="G2" s="352">
        <f t="shared" si="0"/>
        <v>2029</v>
      </c>
      <c r="H2" s="60">
        <f t="shared" si="0"/>
        <v>2030</v>
      </c>
    </row>
    <row r="3" spans="1:8" ht="15" customHeight="1">
      <c r="A3" s="234" t="s">
        <v>184</v>
      </c>
      <c r="B3" s="55">
        <f>'CE consuntivo'!D77</f>
        <v>0</v>
      </c>
      <c r="C3" s="64">
        <v>0</v>
      </c>
      <c r="D3" s="64">
        <v>0</v>
      </c>
      <c r="E3" s="64">
        <v>0</v>
      </c>
      <c r="F3" s="64">
        <v>0</v>
      </c>
      <c r="G3" s="64">
        <v>0</v>
      </c>
      <c r="H3" s="65">
        <v>0</v>
      </c>
    </row>
    <row r="4" spans="1:8" ht="15" customHeight="1">
      <c r="A4" s="353"/>
      <c r="C4" s="354"/>
      <c r="D4" s="354"/>
      <c r="E4" s="354"/>
      <c r="F4" s="354"/>
      <c r="G4" s="354"/>
      <c r="H4" s="355"/>
    </row>
    <row r="5" spans="1:8" ht="15" customHeight="1" thickBot="1">
      <c r="A5" s="254" t="s">
        <v>516</v>
      </c>
      <c r="B5" s="308">
        <f>'CE consuntivo'!D68</f>
        <v>0</v>
      </c>
      <c r="C5" s="462">
        <v>0</v>
      </c>
      <c r="D5" s="462">
        <v>0</v>
      </c>
      <c r="E5" s="462">
        <v>0</v>
      </c>
      <c r="F5" s="462">
        <v>0</v>
      </c>
      <c r="G5" s="462">
        <v>0</v>
      </c>
      <c r="H5" s="463">
        <v>0</v>
      </c>
    </row>
    <row r="6" spans="1:8" ht="15" customHeight="1"/>
    <row r="7" spans="1:8" ht="15" customHeight="1" thickBot="1">
      <c r="A7" s="53" t="s">
        <v>113</v>
      </c>
      <c r="B7" s="53"/>
      <c r="C7" s="314"/>
      <c r="D7" s="314"/>
      <c r="E7" s="314"/>
      <c r="F7" s="314"/>
      <c r="G7" s="314"/>
      <c r="H7" s="54"/>
    </row>
    <row r="8" spans="1:8" ht="15" customHeight="1">
      <c r="A8" s="356"/>
      <c r="B8" s="352">
        <f>'Crediti, rimanenze, debiti'!B39</f>
        <v>2024</v>
      </c>
      <c r="C8" s="357">
        <f>'Crediti, rimanenze, debiti'!C39</f>
        <v>2025</v>
      </c>
      <c r="D8" s="352">
        <f>'Crediti, rimanenze, debiti'!D39</f>
        <v>2026</v>
      </c>
      <c r="E8" s="352">
        <f>'Crediti, rimanenze, debiti'!E39</f>
        <v>2027</v>
      </c>
      <c r="F8" s="352">
        <f>'Crediti, rimanenze, debiti'!F39</f>
        <v>2028</v>
      </c>
      <c r="G8" s="352">
        <f>'Crediti, rimanenze, debiti'!G39</f>
        <v>2029</v>
      </c>
      <c r="H8" s="60">
        <f>'Crediti, rimanenze, debiti'!H39</f>
        <v>2030</v>
      </c>
    </row>
    <row r="9" spans="1:8" ht="15" customHeight="1">
      <c r="A9" s="358" t="s">
        <v>691</v>
      </c>
      <c r="B9" s="702">
        <v>1</v>
      </c>
      <c r="C9" s="924" t="s">
        <v>178</v>
      </c>
      <c r="D9" s="925"/>
      <c r="E9" s="925"/>
      <c r="F9" s="925"/>
      <c r="G9" s="925"/>
      <c r="H9" s="359"/>
    </row>
    <row r="10" spans="1:8" ht="15" customHeight="1">
      <c r="A10" s="360" t="s">
        <v>107</v>
      </c>
      <c r="B10" s="361"/>
      <c r="C10" s="259">
        <f>'Crediti, rimanenze, debiti'!C20</f>
        <v>0</v>
      </c>
      <c r="D10" s="55">
        <f>'Crediti, rimanenze, debiti'!D20</f>
        <v>0</v>
      </c>
      <c r="E10" s="55">
        <f>'Crediti, rimanenze, debiti'!E20</f>
        <v>0</v>
      </c>
      <c r="F10" s="55">
        <f>'Crediti, rimanenze, debiti'!F20</f>
        <v>0</v>
      </c>
      <c r="G10" s="55">
        <f>'Crediti, rimanenze, debiti'!G20</f>
        <v>0</v>
      </c>
      <c r="H10" s="56">
        <f>'Crediti, rimanenze, debiti'!H20</f>
        <v>0</v>
      </c>
    </row>
    <row r="11" spans="1:8" ht="15" customHeight="1">
      <c r="A11" s="360" t="s">
        <v>108</v>
      </c>
      <c r="B11" s="362"/>
      <c r="C11" s="259">
        <f>'Crediti, rimanenze, debiti'!C51</f>
        <v>0</v>
      </c>
      <c r="D11" s="259">
        <f>'Crediti, rimanenze, debiti'!D51</f>
        <v>0</v>
      </c>
      <c r="E11" s="259">
        <f>'Crediti, rimanenze, debiti'!E51</f>
        <v>0</v>
      </c>
      <c r="F11" s="259">
        <f>'Crediti, rimanenze, debiti'!F51</f>
        <v>0</v>
      </c>
      <c r="G11" s="259">
        <f>'Crediti, rimanenze, debiti'!G51</f>
        <v>0</v>
      </c>
      <c r="H11" s="260">
        <f>'Crediti, rimanenze, debiti'!H51</f>
        <v>0</v>
      </c>
    </row>
    <row r="12" spans="1:8" ht="15" customHeight="1">
      <c r="A12" s="360" t="s">
        <v>109</v>
      </c>
      <c r="B12" s="362"/>
      <c r="C12" s="259">
        <f>'Investimenti e ammortamenti'!C83</f>
        <v>0</v>
      </c>
      <c r="D12" s="55">
        <f>'Investimenti e ammortamenti'!D83</f>
        <v>0</v>
      </c>
      <c r="E12" s="55">
        <f>'Investimenti e ammortamenti'!E83</f>
        <v>0</v>
      </c>
      <c r="F12" s="55">
        <f>'Investimenti e ammortamenti'!F83</f>
        <v>0</v>
      </c>
      <c r="G12" s="55">
        <f>'Investimenti e ammortamenti'!G83</f>
        <v>0</v>
      </c>
      <c r="H12" s="56">
        <f>'Investimenti e ammortamenti'!H83</f>
        <v>0</v>
      </c>
    </row>
    <row r="13" spans="1:8" ht="15" customHeight="1">
      <c r="A13" s="360" t="s">
        <v>110</v>
      </c>
      <c r="B13" s="362"/>
      <c r="C13" s="259">
        <f t="shared" ref="C13:H13" si="1">C10-C11-C12</f>
        <v>0</v>
      </c>
      <c r="D13" s="55">
        <f t="shared" si="1"/>
        <v>0</v>
      </c>
      <c r="E13" s="55">
        <f t="shared" si="1"/>
        <v>0</v>
      </c>
      <c r="F13" s="55">
        <f t="shared" si="1"/>
        <v>0</v>
      </c>
      <c r="G13" s="55">
        <f t="shared" si="1"/>
        <v>0</v>
      </c>
      <c r="H13" s="56">
        <f t="shared" si="1"/>
        <v>0</v>
      </c>
    </row>
    <row r="14" spans="1:8" ht="15" customHeight="1">
      <c r="A14" s="261" t="s">
        <v>111</v>
      </c>
      <c r="B14" s="362"/>
      <c r="C14" s="259">
        <f t="shared" ref="C14:H14" si="2">C13/(12/$B$9)</f>
        <v>0</v>
      </c>
      <c r="D14" s="55">
        <f t="shared" si="2"/>
        <v>0</v>
      </c>
      <c r="E14" s="55">
        <f t="shared" si="2"/>
        <v>0</v>
      </c>
      <c r="F14" s="55">
        <f t="shared" si="2"/>
        <v>0</v>
      </c>
      <c r="G14" s="55">
        <f t="shared" si="2"/>
        <v>0</v>
      </c>
      <c r="H14" s="56">
        <f t="shared" si="2"/>
        <v>0</v>
      </c>
    </row>
    <row r="15" spans="1:8" ht="15" customHeight="1">
      <c r="A15" s="261" t="s">
        <v>112</v>
      </c>
      <c r="B15" s="363"/>
      <c r="C15" s="259"/>
      <c r="D15" s="64">
        <v>0</v>
      </c>
      <c r="E15" s="64">
        <v>0</v>
      </c>
      <c r="F15" s="64">
        <v>0</v>
      </c>
      <c r="G15" s="64">
        <v>0</v>
      </c>
      <c r="H15" s="65">
        <v>0</v>
      </c>
    </row>
    <row r="16" spans="1:8" ht="15" customHeight="1" thickBot="1">
      <c r="A16" s="299" t="s">
        <v>113</v>
      </c>
      <c r="B16" s="698">
        <v>0</v>
      </c>
      <c r="C16" s="294">
        <f>C14+C15</f>
        <v>0</v>
      </c>
      <c r="D16" s="294">
        <f>D14+IF(C16&lt;0,C16+D15)</f>
        <v>0</v>
      </c>
      <c r="E16" s="294">
        <f>E14+IF(D16&lt;0,D16+E15)</f>
        <v>0</v>
      </c>
      <c r="F16" s="294">
        <f>F14+IF(E16&lt;0,E16+F15)</f>
        <v>0</v>
      </c>
      <c r="G16" s="294">
        <f>G14+IF(F16&lt;0,F16+G15)</f>
        <v>0</v>
      </c>
      <c r="H16" s="295">
        <f>H14+H15</f>
        <v>0</v>
      </c>
    </row>
    <row r="17" spans="1:8" ht="15" customHeight="1"/>
    <row r="18" spans="1:8" ht="15" customHeight="1" thickBot="1">
      <c r="A18" s="309" t="s">
        <v>671</v>
      </c>
      <c r="B18" s="54"/>
      <c r="C18" s="54"/>
      <c r="D18" s="54"/>
      <c r="E18" s="54"/>
      <c r="F18" s="54"/>
    </row>
    <row r="19" spans="1:8" ht="15" customHeight="1">
      <c r="A19" s="364"/>
      <c r="B19" s="365">
        <f>'Ricavi di vendita e val. prod.'!B2</f>
        <v>2024</v>
      </c>
      <c r="C19" s="365">
        <f>'Ricavi di vendita e val. prod.'!C2</f>
        <v>2025</v>
      </c>
      <c r="D19" s="365">
        <f>'Ricavi di vendita e val. prod.'!D2</f>
        <v>2026</v>
      </c>
      <c r="E19" s="365">
        <f>'Ricavi di vendita e val. prod.'!E2</f>
        <v>2027</v>
      </c>
      <c r="F19" s="365">
        <f>'Ricavi di vendita e val. prod.'!F2</f>
        <v>2028</v>
      </c>
      <c r="G19" s="365">
        <f>'Ricavi di vendita e val. prod.'!G2</f>
        <v>2029</v>
      </c>
      <c r="H19" s="366">
        <f>'Ricavi di vendita e val. prod.'!H2</f>
        <v>2030</v>
      </c>
    </row>
    <row r="20" spans="1:8" ht="15" customHeight="1">
      <c r="A20" s="367"/>
      <c r="B20" s="368"/>
      <c r="C20" s="369"/>
      <c r="D20" s="369"/>
      <c r="E20" s="369"/>
      <c r="F20" s="369"/>
      <c r="G20" s="369"/>
      <c r="H20" s="370"/>
    </row>
    <row r="21" spans="1:8" ht="15" customHeight="1">
      <c r="A21" s="367" t="s">
        <v>609</v>
      </c>
      <c r="B21" s="371"/>
      <c r="C21" s="275">
        <f>'CE previsionale riclassificato'!C33</f>
        <v>0</v>
      </c>
      <c r="D21" s="275">
        <f>'CE previsionale riclassificato'!D33</f>
        <v>0</v>
      </c>
      <c r="E21" s="275">
        <f>'CE previsionale riclassificato'!E33</f>
        <v>0</v>
      </c>
      <c r="F21" s="275">
        <f>'CE previsionale riclassificato'!F33</f>
        <v>0</v>
      </c>
      <c r="G21" s="275">
        <f>'CE previsionale riclassificato'!G33</f>
        <v>0</v>
      </c>
      <c r="H21" s="345">
        <f>'CE previsionale riclassificato'!H33</f>
        <v>0</v>
      </c>
    </row>
    <row r="22" spans="1:8" ht="15" customHeight="1">
      <c r="A22" s="367" t="s">
        <v>612</v>
      </c>
      <c r="B22" s="300"/>
      <c r="C22" s="699">
        <v>0.24</v>
      </c>
      <c r="D22" s="700">
        <v>0.24</v>
      </c>
      <c r="E22" s="700">
        <v>0.24</v>
      </c>
      <c r="F22" s="700">
        <v>0.24</v>
      </c>
      <c r="G22" s="700">
        <v>0.24</v>
      </c>
      <c r="H22" s="701">
        <v>0.24</v>
      </c>
    </row>
    <row r="23" spans="1:8" ht="15" customHeight="1">
      <c r="A23" s="372" t="s">
        <v>613</v>
      </c>
      <c r="B23" s="464">
        <v>0</v>
      </c>
      <c r="C23" s="63">
        <f t="shared" ref="C23:H23" si="3">C21*C22</f>
        <v>0</v>
      </c>
      <c r="D23" s="63">
        <f t="shared" si="3"/>
        <v>0</v>
      </c>
      <c r="E23" s="63">
        <f t="shared" si="3"/>
        <v>0</v>
      </c>
      <c r="F23" s="63">
        <f t="shared" si="3"/>
        <v>0</v>
      </c>
      <c r="G23" s="63">
        <f t="shared" si="3"/>
        <v>0</v>
      </c>
      <c r="H23" s="66">
        <f t="shared" si="3"/>
        <v>0</v>
      </c>
    </row>
    <row r="24" spans="1:8" ht="15" customHeight="1">
      <c r="A24" s="367"/>
      <c r="B24" s="67"/>
      <c r="C24" s="338"/>
      <c r="D24" s="338"/>
      <c r="E24" s="338"/>
      <c r="F24" s="338"/>
      <c r="G24" s="338"/>
      <c r="H24" s="339"/>
    </row>
    <row r="25" spans="1:8" ht="15" customHeight="1">
      <c r="A25" s="367" t="s">
        <v>610</v>
      </c>
      <c r="B25" s="371"/>
      <c r="C25" s="275">
        <f>'CE previsionale riclassificato'!C15+'CE previsionale riclassificato'!C20+'CE previsionale riclassificato'!C21</f>
        <v>0</v>
      </c>
      <c r="D25" s="62">
        <f>'CE previsionale riclassificato'!D15+'CE previsionale riclassificato'!D20+'CE previsionale riclassificato'!D21</f>
        <v>0</v>
      </c>
      <c r="E25" s="62">
        <f>'CE previsionale riclassificato'!E15+'CE previsionale riclassificato'!E20+'CE previsionale riclassificato'!E21</f>
        <v>0</v>
      </c>
      <c r="F25" s="62">
        <f>'CE previsionale riclassificato'!F15+'CE previsionale riclassificato'!F20+'CE previsionale riclassificato'!F21</f>
        <v>0</v>
      </c>
      <c r="G25" s="62">
        <f>'CE previsionale riclassificato'!G15+'CE previsionale riclassificato'!G20+'CE previsionale riclassificato'!G21</f>
        <v>0</v>
      </c>
      <c r="H25" s="296">
        <f>'CE previsionale riclassificato'!H15+'CE previsionale riclassificato'!H20+'CE previsionale riclassificato'!H21</f>
        <v>0</v>
      </c>
    </row>
    <row r="26" spans="1:8" ht="15" customHeight="1">
      <c r="A26" s="367" t="s">
        <v>688</v>
      </c>
      <c r="B26" s="373"/>
      <c r="C26" s="699">
        <v>4.82E-2</v>
      </c>
      <c r="D26" s="700">
        <v>4.82E-2</v>
      </c>
      <c r="E26" s="700">
        <v>4.82E-2</v>
      </c>
      <c r="F26" s="700">
        <v>4.82E-2</v>
      </c>
      <c r="G26" s="700">
        <v>4.82E-2</v>
      </c>
      <c r="H26" s="701">
        <v>4.82E-2</v>
      </c>
    </row>
    <row r="27" spans="1:8" ht="15" customHeight="1">
      <c r="A27" s="374" t="s">
        <v>611</v>
      </c>
      <c r="B27" s="464">
        <v>0</v>
      </c>
      <c r="C27" s="63">
        <f t="shared" ref="C27:H27" si="4">C25*C26</f>
        <v>0</v>
      </c>
      <c r="D27" s="63">
        <f t="shared" si="4"/>
        <v>0</v>
      </c>
      <c r="E27" s="63">
        <f t="shared" si="4"/>
        <v>0</v>
      </c>
      <c r="F27" s="63">
        <f t="shared" si="4"/>
        <v>0</v>
      </c>
      <c r="G27" s="63">
        <f t="shared" si="4"/>
        <v>0</v>
      </c>
      <c r="H27" s="66">
        <f t="shared" si="4"/>
        <v>0</v>
      </c>
    </row>
    <row r="28" spans="1:8" ht="15" customHeight="1">
      <c r="A28" s="375"/>
      <c r="B28" s="67"/>
      <c r="C28" s="338"/>
      <c r="D28" s="338"/>
      <c r="E28" s="338"/>
      <c r="F28" s="338"/>
      <c r="G28" s="338"/>
      <c r="H28" s="339"/>
    </row>
    <row r="29" spans="1:8" ht="15" customHeight="1" thickBot="1">
      <c r="A29" s="376" t="s">
        <v>614</v>
      </c>
      <c r="B29" s="377">
        <f t="shared" ref="B29:H29" si="5">B23+B27</f>
        <v>0</v>
      </c>
      <c r="C29" s="377">
        <f t="shared" si="5"/>
        <v>0</v>
      </c>
      <c r="D29" s="377">
        <f t="shared" si="5"/>
        <v>0</v>
      </c>
      <c r="E29" s="377">
        <f t="shared" si="5"/>
        <v>0</v>
      </c>
      <c r="F29" s="377">
        <f t="shared" si="5"/>
        <v>0</v>
      </c>
      <c r="G29" s="377">
        <f t="shared" si="5"/>
        <v>0</v>
      </c>
      <c r="H29" s="378">
        <f t="shared" si="5"/>
        <v>0</v>
      </c>
    </row>
    <row r="30" spans="1:8" ht="15" customHeight="1"/>
    <row r="31" spans="1:8" ht="15" customHeight="1"/>
    <row r="32" spans="1:8" ht="15" customHeight="1"/>
    <row r="33" ht="15" customHeight="1"/>
    <row r="34" ht="15" customHeight="1"/>
  </sheetData>
  <sheetProtection password="B81E" sheet="1"/>
  <mergeCells count="1">
    <mergeCell ref="C9:G9"/>
  </mergeCells>
  <phoneticPr fontId="0" type="noConversion"/>
  <conditionalFormatting sqref="C15:H15">
    <cfRule type="cellIs" dxfId="0" priority="1" stopIfTrue="1" operator="greaterThan">
      <formula>IF(B$71&lt;0,-B$71,0)</formula>
    </cfRule>
  </conditionalFormatting>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oglio15"/>
  <dimension ref="A1:H75"/>
  <sheetViews>
    <sheetView showGridLines="0" workbookViewId="0">
      <selection activeCell="A58" sqref="A58"/>
    </sheetView>
  </sheetViews>
  <sheetFormatPr defaultColWidth="9.140625" defaultRowHeight="12.75"/>
  <cols>
    <col min="1" max="1" width="59.7109375" style="54" customWidth="1"/>
    <col min="2" max="8" width="12.85546875" style="54" customWidth="1"/>
    <col min="9" max="16384" width="9.140625" style="54"/>
  </cols>
  <sheetData>
    <row r="1" spans="1:8" ht="15" customHeight="1" thickBot="1">
      <c r="A1" s="53" t="s">
        <v>81</v>
      </c>
      <c r="B1" s="53"/>
    </row>
    <row r="2" spans="1:8" ht="15" customHeight="1">
      <c r="A2" s="333"/>
      <c r="B2" s="365">
        <f>'Ricavi di vendita e val. prod.'!B2</f>
        <v>2024</v>
      </c>
      <c r="C2" s="365">
        <f>'Ricavi di vendita e val. prod.'!C2</f>
        <v>2025</v>
      </c>
      <c r="D2" s="365">
        <f>'Ricavi di vendita e val. prod.'!D2</f>
        <v>2026</v>
      </c>
      <c r="E2" s="365">
        <f>'Ricavi di vendita e val. prod.'!E2</f>
        <v>2027</v>
      </c>
      <c r="F2" s="365">
        <f>'Ricavi di vendita e val. prod.'!F2</f>
        <v>2028</v>
      </c>
      <c r="G2" s="365">
        <f>'Ricavi di vendita e val. prod.'!G2</f>
        <v>2029</v>
      </c>
      <c r="H2" s="60">
        <f>'Ricavi di vendita e val. prod.'!H2</f>
        <v>2030</v>
      </c>
    </row>
    <row r="3" spans="1:8" ht="15" customHeight="1">
      <c r="A3" s="68"/>
      <c r="B3" s="298"/>
      <c r="C3" s="262"/>
      <c r="D3" s="262"/>
      <c r="E3" s="262"/>
      <c r="F3" s="262"/>
      <c r="G3" s="262"/>
      <c r="H3" s="263"/>
    </row>
    <row r="4" spans="1:8" ht="15" customHeight="1">
      <c r="A4" s="234" t="s">
        <v>71</v>
      </c>
      <c r="B4" s="300">
        <f>'Ricavi di vendita e val. prod.'!B7</f>
        <v>0</v>
      </c>
      <c r="C4" s="300">
        <f>'Ricavi di vendita e val. prod.'!C7</f>
        <v>0</v>
      </c>
      <c r="D4" s="300">
        <f>'Ricavi di vendita e val. prod.'!D7</f>
        <v>0</v>
      </c>
      <c r="E4" s="300">
        <f>'Ricavi di vendita e val. prod.'!E7</f>
        <v>0</v>
      </c>
      <c r="F4" s="300">
        <f>'Ricavi di vendita e val. prod.'!F7</f>
        <v>0</v>
      </c>
      <c r="G4" s="300">
        <f>'Ricavi di vendita e val. prod.'!G7</f>
        <v>0</v>
      </c>
      <c r="H4" s="379">
        <f>'Ricavi di vendita e val. prod.'!H7</f>
        <v>0</v>
      </c>
    </row>
    <row r="5" spans="1:8" ht="15" customHeight="1">
      <c r="A5" s="51" t="s">
        <v>180</v>
      </c>
      <c r="B5" s="55">
        <f>'Ricavi di vendita e val. prod.'!B5</f>
        <v>0</v>
      </c>
      <c r="C5" s="55">
        <f>'Ricavi di vendita e val. prod.'!C5</f>
        <v>0</v>
      </c>
      <c r="D5" s="55">
        <f>'Ricavi di vendita e val. prod.'!D5</f>
        <v>0</v>
      </c>
      <c r="E5" s="55">
        <f>'Ricavi di vendita e val. prod.'!E5</f>
        <v>0</v>
      </c>
      <c r="F5" s="55">
        <f>'Ricavi di vendita e val. prod.'!F5</f>
        <v>0</v>
      </c>
      <c r="G5" s="55">
        <f>'Ricavi di vendita e val. prod.'!G5</f>
        <v>0</v>
      </c>
      <c r="H5" s="260">
        <f>'Ricavi di vendita e val. prod.'!H5</f>
        <v>0</v>
      </c>
    </row>
    <row r="6" spans="1:8" ht="15" customHeight="1">
      <c r="A6" s="51" t="s">
        <v>526</v>
      </c>
      <c r="B6" s="55">
        <f>'Ricavi di vendita e val. prod.'!B6</f>
        <v>0</v>
      </c>
      <c r="C6" s="55">
        <f>'Ricavi di vendita e val. prod.'!C6</f>
        <v>0</v>
      </c>
      <c r="D6" s="55">
        <f>'Ricavi di vendita e val. prod.'!D6</f>
        <v>0</v>
      </c>
      <c r="E6" s="55">
        <f>'Ricavi di vendita e val. prod.'!E6</f>
        <v>0</v>
      </c>
      <c r="F6" s="55">
        <f>'Ricavi di vendita e val. prod.'!F6</f>
        <v>0</v>
      </c>
      <c r="G6" s="55">
        <f>'Ricavi di vendita e val. prod.'!G6</f>
        <v>0</v>
      </c>
      <c r="H6" s="56">
        <f>'Ricavi di vendita e val. prod.'!H6</f>
        <v>0</v>
      </c>
    </row>
    <row r="7" spans="1:8" ht="15" customHeight="1">
      <c r="A7" s="51" t="s">
        <v>527</v>
      </c>
      <c r="B7" s="55">
        <f>'Ricavi di vendita e val. prod.'!B22</f>
        <v>0</v>
      </c>
      <c r="C7" s="55">
        <f>'Ricavi di vendita e val. prod.'!C22</f>
        <v>0</v>
      </c>
      <c r="D7" s="55">
        <f>'Ricavi di vendita e val. prod.'!D22</f>
        <v>0</v>
      </c>
      <c r="E7" s="55">
        <f>'Ricavi di vendita e val. prod.'!E22</f>
        <v>0</v>
      </c>
      <c r="F7" s="55">
        <f>'Ricavi di vendita e val. prod.'!F22</f>
        <v>0</v>
      </c>
      <c r="G7" s="55">
        <f>'Ricavi di vendita e val. prod.'!G22</f>
        <v>0</v>
      </c>
      <c r="H7" s="56">
        <f>'Ricavi di vendita e val. prod.'!H22</f>
        <v>0</v>
      </c>
    </row>
    <row r="8" spans="1:8" ht="15" customHeight="1">
      <c r="A8" s="51" t="s">
        <v>72</v>
      </c>
      <c r="B8" s="55">
        <f>'Ricavi di vendita e val. prod.'!B16</f>
        <v>0</v>
      </c>
      <c r="C8" s="55">
        <f>'Ricavi di vendita e val. prod.'!C16</f>
        <v>0</v>
      </c>
      <c r="D8" s="55">
        <f>'Ricavi di vendita e val. prod.'!D16</f>
        <v>0</v>
      </c>
      <c r="E8" s="55">
        <f>'Ricavi di vendita e val. prod.'!E16</f>
        <v>0</v>
      </c>
      <c r="F8" s="55">
        <f>'Ricavi di vendita e val. prod.'!F16</f>
        <v>0</v>
      </c>
      <c r="G8" s="55">
        <f>'Ricavi di vendita e val. prod.'!G16</f>
        <v>0</v>
      </c>
      <c r="H8" s="260">
        <f>'Ricavi di vendita e val. prod.'!H16</f>
        <v>0</v>
      </c>
    </row>
    <row r="9" spans="1:8" ht="15" customHeight="1">
      <c r="A9" s="234" t="s">
        <v>73</v>
      </c>
      <c r="B9" s="63">
        <f>SUM(B4:B8)</f>
        <v>0</v>
      </c>
      <c r="C9" s="63">
        <f t="shared" ref="C9:H9" si="0">SUM(C4:C8)</f>
        <v>0</v>
      </c>
      <c r="D9" s="63">
        <f t="shared" si="0"/>
        <v>0</v>
      </c>
      <c r="E9" s="63">
        <f t="shared" si="0"/>
        <v>0</v>
      </c>
      <c r="F9" s="63">
        <f t="shared" si="0"/>
        <v>0</v>
      </c>
      <c r="G9" s="63">
        <f t="shared" si="0"/>
        <v>0</v>
      </c>
      <c r="H9" s="66">
        <f t="shared" si="0"/>
        <v>0</v>
      </c>
    </row>
    <row r="10" spans="1:8" ht="15" customHeight="1">
      <c r="A10" s="250"/>
      <c r="B10" s="380"/>
      <c r="C10" s="381"/>
      <c r="D10" s="381"/>
      <c r="E10" s="381"/>
      <c r="F10" s="381"/>
      <c r="G10" s="381"/>
      <c r="H10" s="382"/>
    </row>
    <row r="11" spans="1:8" ht="15" customHeight="1">
      <c r="A11" s="383" t="s">
        <v>74</v>
      </c>
      <c r="B11" s="69"/>
      <c r="C11" s="384"/>
      <c r="D11" s="384"/>
      <c r="E11" s="384"/>
      <c r="F11" s="384"/>
      <c r="G11" s="384"/>
      <c r="H11" s="385"/>
    </row>
    <row r="12" spans="1:8" ht="15" customHeight="1">
      <c r="A12" s="51" t="s">
        <v>3</v>
      </c>
      <c r="B12" s="62">
        <f>'Costi variabili e Costi fissi'!B3</f>
        <v>0</v>
      </c>
      <c r="C12" s="62">
        <f>'Costi variabili e Costi fissi'!C3</f>
        <v>0</v>
      </c>
      <c r="D12" s="62">
        <f>'Costi variabili e Costi fissi'!D3</f>
        <v>0</v>
      </c>
      <c r="E12" s="62">
        <f>'Costi variabili e Costi fissi'!E3</f>
        <v>0</v>
      </c>
      <c r="F12" s="62">
        <f>'Costi variabili e Costi fissi'!F3</f>
        <v>0</v>
      </c>
      <c r="G12" s="62">
        <f>'Costi variabili e Costi fissi'!G3</f>
        <v>0</v>
      </c>
      <c r="H12" s="345">
        <f>'Costi variabili e Costi fissi'!H3</f>
        <v>0</v>
      </c>
    </row>
    <row r="13" spans="1:8" ht="15" customHeight="1">
      <c r="A13" s="51" t="s">
        <v>5</v>
      </c>
      <c r="B13" s="62">
        <f>'Costi variabili e Costi fissi'!B4</f>
        <v>0</v>
      </c>
      <c r="C13" s="62">
        <f>'Costi variabili e Costi fissi'!C4</f>
        <v>0</v>
      </c>
      <c r="D13" s="62">
        <f>'Costi variabili e Costi fissi'!D4</f>
        <v>0</v>
      </c>
      <c r="E13" s="62">
        <f>'Costi variabili e Costi fissi'!E4</f>
        <v>0</v>
      </c>
      <c r="F13" s="62">
        <f>'Costi variabili e Costi fissi'!F4</f>
        <v>0</v>
      </c>
      <c r="G13" s="62">
        <f>'Costi variabili e Costi fissi'!G4</f>
        <v>0</v>
      </c>
      <c r="H13" s="345">
        <f>'Costi variabili e Costi fissi'!H4</f>
        <v>0</v>
      </c>
    </row>
    <row r="14" spans="1:8" ht="15" customHeight="1">
      <c r="A14" s="51" t="s">
        <v>131</v>
      </c>
      <c r="B14" s="62">
        <f>'Costi variabili e Costi fissi'!B5</f>
        <v>0</v>
      </c>
      <c r="C14" s="62">
        <f>'Costi variabili e Costi fissi'!C5</f>
        <v>0</v>
      </c>
      <c r="D14" s="62">
        <f>'Costi variabili e Costi fissi'!D5</f>
        <v>0</v>
      </c>
      <c r="E14" s="62">
        <f>'Costi variabili e Costi fissi'!E5</f>
        <v>0</v>
      </c>
      <c r="F14" s="62">
        <f>'Costi variabili e Costi fissi'!F5</f>
        <v>0</v>
      </c>
      <c r="G14" s="62">
        <f>'Costi variabili e Costi fissi'!G5</f>
        <v>0</v>
      </c>
      <c r="H14" s="345">
        <f>'Costi variabili e Costi fissi'!H5</f>
        <v>0</v>
      </c>
    </row>
    <row r="15" spans="1:8" ht="15" customHeight="1">
      <c r="A15" s="51" t="s">
        <v>136</v>
      </c>
      <c r="B15" s="62">
        <f>'Costi variabili e Costi fissi'!B6</f>
        <v>0</v>
      </c>
      <c r="C15" s="62">
        <f>'Costi variabili e Costi fissi'!C6</f>
        <v>0</v>
      </c>
      <c r="D15" s="62">
        <f>'Costi variabili e Costi fissi'!D6</f>
        <v>0</v>
      </c>
      <c r="E15" s="62">
        <f>'Costi variabili e Costi fissi'!E6</f>
        <v>0</v>
      </c>
      <c r="F15" s="62">
        <f>'Costi variabili e Costi fissi'!F6</f>
        <v>0</v>
      </c>
      <c r="G15" s="62">
        <f>'Costi variabili e Costi fissi'!G6</f>
        <v>0</v>
      </c>
      <c r="H15" s="345">
        <f>'Costi variabili e Costi fissi'!H6</f>
        <v>0</v>
      </c>
    </row>
    <row r="16" spans="1:8" ht="15" customHeight="1">
      <c r="A16" s="51" t="s">
        <v>135</v>
      </c>
      <c r="B16" s="62">
        <f>'Costi variabili e Costi fissi'!B7</f>
        <v>0</v>
      </c>
      <c r="C16" s="62">
        <f>'Costi variabili e Costi fissi'!C7</f>
        <v>0</v>
      </c>
      <c r="D16" s="62">
        <f>'Costi variabili e Costi fissi'!D7</f>
        <v>0</v>
      </c>
      <c r="E16" s="62">
        <f>'Costi variabili e Costi fissi'!E7</f>
        <v>0</v>
      </c>
      <c r="F16" s="62">
        <f>'Costi variabili e Costi fissi'!F7</f>
        <v>0</v>
      </c>
      <c r="G16" s="62">
        <f>'Costi variabili e Costi fissi'!G7</f>
        <v>0</v>
      </c>
      <c r="H16" s="345">
        <f>'Costi variabili e Costi fissi'!H7</f>
        <v>0</v>
      </c>
    </row>
    <row r="17" spans="1:8" ht="15" customHeight="1">
      <c r="A17" s="234" t="s">
        <v>6</v>
      </c>
      <c r="B17" s="63">
        <f>SUM(B12:B16)</f>
        <v>0</v>
      </c>
      <c r="C17" s="63">
        <f t="shared" ref="C17:H17" si="1">SUM(C12:C16)</f>
        <v>0</v>
      </c>
      <c r="D17" s="63">
        <f t="shared" si="1"/>
        <v>0</v>
      </c>
      <c r="E17" s="63">
        <f t="shared" si="1"/>
        <v>0</v>
      </c>
      <c r="F17" s="63">
        <f t="shared" si="1"/>
        <v>0</v>
      </c>
      <c r="G17" s="63">
        <f t="shared" si="1"/>
        <v>0</v>
      </c>
      <c r="H17" s="386">
        <f t="shared" si="1"/>
        <v>0</v>
      </c>
    </row>
    <row r="18" spans="1:8" ht="15" customHeight="1">
      <c r="A18" s="250"/>
      <c r="B18" s="380"/>
      <c r="C18" s="381"/>
      <c r="D18" s="381"/>
      <c r="E18" s="381"/>
      <c r="F18" s="381"/>
      <c r="G18" s="381"/>
      <c r="H18" s="382"/>
    </row>
    <row r="19" spans="1:8" ht="15" customHeight="1">
      <c r="A19" s="383" t="s">
        <v>75</v>
      </c>
      <c r="B19" s="69"/>
      <c r="C19" s="384"/>
      <c r="D19" s="384"/>
      <c r="E19" s="384"/>
      <c r="F19" s="384"/>
      <c r="G19" s="384"/>
      <c r="H19" s="385"/>
    </row>
    <row r="20" spans="1:8" ht="15" customHeight="1">
      <c r="A20" s="51" t="s">
        <v>76</v>
      </c>
      <c r="B20" s="62">
        <f>'Costi variabili e Costi fissi'!B20</f>
        <v>0</v>
      </c>
      <c r="C20" s="62">
        <f>'Costi variabili e Costi fissi'!C20</f>
        <v>0</v>
      </c>
      <c r="D20" s="62">
        <f>'Costi variabili e Costi fissi'!D20</f>
        <v>0</v>
      </c>
      <c r="E20" s="62">
        <f>'Costi variabili e Costi fissi'!E20</f>
        <v>0</v>
      </c>
      <c r="F20" s="62">
        <f>'Costi variabili e Costi fissi'!F20</f>
        <v>0</v>
      </c>
      <c r="G20" s="62">
        <f>'Costi variabili e Costi fissi'!G20</f>
        <v>0</v>
      </c>
      <c r="H20" s="345">
        <f>'Costi variabili e Costi fissi'!H20</f>
        <v>0</v>
      </c>
    </row>
    <row r="21" spans="1:8" ht="15" customHeight="1">
      <c r="A21" s="51" t="s">
        <v>179</v>
      </c>
      <c r="B21" s="62">
        <f>'Costi variabili e Costi fissi'!B21</f>
        <v>0</v>
      </c>
      <c r="C21" s="62">
        <f>'Costi variabili e Costi fissi'!C21</f>
        <v>0</v>
      </c>
      <c r="D21" s="62">
        <f>'Costi variabili e Costi fissi'!D21</f>
        <v>0</v>
      </c>
      <c r="E21" s="62">
        <f>'Costi variabili e Costi fissi'!E21</f>
        <v>0</v>
      </c>
      <c r="F21" s="62">
        <f>'Costi variabili e Costi fissi'!F21</f>
        <v>0</v>
      </c>
      <c r="G21" s="62">
        <f>'Costi variabili e Costi fissi'!G21</f>
        <v>0</v>
      </c>
      <c r="H21" s="345">
        <f>'Costi variabili e Costi fissi'!H21</f>
        <v>0</v>
      </c>
    </row>
    <row r="22" spans="1:8" ht="15" customHeight="1">
      <c r="A22" s="51" t="s">
        <v>10</v>
      </c>
      <c r="B22" s="55">
        <f>'Costi variabili e Costi fissi'!B24</f>
        <v>0</v>
      </c>
      <c r="C22" s="55">
        <f>'Costi variabili e Costi fissi'!C24</f>
        <v>0</v>
      </c>
      <c r="D22" s="55">
        <f>'Costi variabili e Costi fissi'!D24</f>
        <v>0</v>
      </c>
      <c r="E22" s="55">
        <f>'Costi variabili e Costi fissi'!E24</f>
        <v>0</v>
      </c>
      <c r="F22" s="55">
        <f>'Costi variabili e Costi fissi'!F24</f>
        <v>0</v>
      </c>
      <c r="G22" s="55">
        <f>'Costi variabili e Costi fissi'!G24</f>
        <v>0</v>
      </c>
      <c r="H22" s="260">
        <f>'Costi variabili e Costi fissi'!H24</f>
        <v>0</v>
      </c>
    </row>
    <row r="23" spans="1:8" ht="15" customHeight="1">
      <c r="A23" s="51" t="s">
        <v>141</v>
      </c>
      <c r="B23" s="55">
        <f>'Costi variabili e Costi fissi'!B25</f>
        <v>0</v>
      </c>
      <c r="C23" s="55">
        <f>'Costi variabili e Costi fissi'!C25</f>
        <v>0</v>
      </c>
      <c r="D23" s="55">
        <f>'Costi variabili e Costi fissi'!D25</f>
        <v>0</v>
      </c>
      <c r="E23" s="55">
        <f>'Costi variabili e Costi fissi'!E25</f>
        <v>0</v>
      </c>
      <c r="F23" s="55">
        <f>'Costi variabili e Costi fissi'!F25</f>
        <v>0</v>
      </c>
      <c r="G23" s="55">
        <f>'Costi variabili e Costi fissi'!G25</f>
        <v>0</v>
      </c>
      <c r="H23" s="260">
        <f>'Costi variabili e Costi fissi'!H25</f>
        <v>0</v>
      </c>
    </row>
    <row r="24" spans="1:8" ht="15" customHeight="1">
      <c r="A24" s="51" t="s">
        <v>12</v>
      </c>
      <c r="B24" s="55">
        <f>'Costi variabili e Costi fissi'!B26</f>
        <v>0</v>
      </c>
      <c r="C24" s="55">
        <f>'Costi variabili e Costi fissi'!C26</f>
        <v>0</v>
      </c>
      <c r="D24" s="55">
        <f>'Costi variabili e Costi fissi'!D26</f>
        <v>0</v>
      </c>
      <c r="E24" s="55">
        <f>'Costi variabili e Costi fissi'!E26</f>
        <v>0</v>
      </c>
      <c r="F24" s="55">
        <f>'Costi variabili e Costi fissi'!F26</f>
        <v>0</v>
      </c>
      <c r="G24" s="55">
        <f>'Costi variabili e Costi fissi'!G26</f>
        <v>0</v>
      </c>
      <c r="H24" s="260">
        <f>'Costi variabili e Costi fissi'!H26</f>
        <v>0</v>
      </c>
    </row>
    <row r="25" spans="1:8" ht="15" customHeight="1">
      <c r="A25" s="51" t="s">
        <v>143</v>
      </c>
      <c r="B25" s="55">
        <f>'Costi variabili e Costi fissi'!B27</f>
        <v>0</v>
      </c>
      <c r="C25" s="55">
        <f>'Costi variabili e Costi fissi'!C27</f>
        <v>0</v>
      </c>
      <c r="D25" s="55">
        <f>'Costi variabili e Costi fissi'!D27</f>
        <v>0</v>
      </c>
      <c r="E25" s="55">
        <f>'Costi variabili e Costi fissi'!E27</f>
        <v>0</v>
      </c>
      <c r="F25" s="55">
        <f>'Costi variabili e Costi fissi'!F27</f>
        <v>0</v>
      </c>
      <c r="G25" s="55">
        <f>'Costi variabili e Costi fissi'!G27</f>
        <v>0</v>
      </c>
      <c r="H25" s="260">
        <f>'Costi variabili e Costi fissi'!H27</f>
        <v>0</v>
      </c>
    </row>
    <row r="26" spans="1:8" ht="15" customHeight="1">
      <c r="A26" s="51" t="s">
        <v>14</v>
      </c>
      <c r="B26" s="55">
        <f>'Costi variabili e Costi fissi'!B28</f>
        <v>0</v>
      </c>
      <c r="C26" s="55">
        <f>'Costi variabili e Costi fissi'!C28</f>
        <v>0</v>
      </c>
      <c r="D26" s="55">
        <f>'Costi variabili e Costi fissi'!D28</f>
        <v>0</v>
      </c>
      <c r="E26" s="55">
        <f>'Costi variabili e Costi fissi'!E28</f>
        <v>0</v>
      </c>
      <c r="F26" s="55">
        <f>'Costi variabili e Costi fissi'!F28</f>
        <v>0</v>
      </c>
      <c r="G26" s="55">
        <f>'Costi variabili e Costi fissi'!G28</f>
        <v>0</v>
      </c>
      <c r="H26" s="260">
        <f>'Costi variabili e Costi fissi'!H28</f>
        <v>0</v>
      </c>
    </row>
    <row r="27" spans="1:8" ht="15" customHeight="1">
      <c r="A27" s="51" t="s">
        <v>16</v>
      </c>
      <c r="B27" s="55">
        <f>'Costi variabili e Costi fissi'!B29</f>
        <v>0</v>
      </c>
      <c r="C27" s="55">
        <f>'Costi variabili e Costi fissi'!C29</f>
        <v>0</v>
      </c>
      <c r="D27" s="55">
        <f>'Costi variabili e Costi fissi'!D29</f>
        <v>0</v>
      </c>
      <c r="E27" s="55">
        <f>'Costi variabili e Costi fissi'!E29</f>
        <v>0</v>
      </c>
      <c r="F27" s="55">
        <f>'Costi variabili e Costi fissi'!F29</f>
        <v>0</v>
      </c>
      <c r="G27" s="55">
        <f>'Costi variabili e Costi fissi'!G29</f>
        <v>0</v>
      </c>
      <c r="H27" s="260">
        <f>'Costi variabili e Costi fissi'!H29</f>
        <v>0</v>
      </c>
    </row>
    <row r="28" spans="1:8" ht="15" customHeight="1">
      <c r="A28" s="51" t="s">
        <v>18</v>
      </c>
      <c r="B28" s="55">
        <f>'Costi variabili e Costi fissi'!B30</f>
        <v>0</v>
      </c>
      <c r="C28" s="55">
        <f>'Costi variabili e Costi fissi'!C30</f>
        <v>0</v>
      </c>
      <c r="D28" s="55">
        <f>'Costi variabili e Costi fissi'!D30</f>
        <v>0</v>
      </c>
      <c r="E28" s="55">
        <f>'Costi variabili e Costi fissi'!E30</f>
        <v>0</v>
      </c>
      <c r="F28" s="55">
        <f>'Costi variabili e Costi fissi'!F30</f>
        <v>0</v>
      </c>
      <c r="G28" s="55">
        <f>'Costi variabili e Costi fissi'!G30</f>
        <v>0</v>
      </c>
      <c r="H28" s="260">
        <f>'Costi variabili e Costi fissi'!H30</f>
        <v>0</v>
      </c>
    </row>
    <row r="29" spans="1:8" ht="15" customHeight="1">
      <c r="A29" s="51" t="s">
        <v>145</v>
      </c>
      <c r="B29" s="55">
        <f>'Costi variabili e Costi fissi'!B31</f>
        <v>0</v>
      </c>
      <c r="C29" s="55">
        <f>'Costi variabili e Costi fissi'!C31</f>
        <v>0</v>
      </c>
      <c r="D29" s="55">
        <f>'Costi variabili e Costi fissi'!D31</f>
        <v>0</v>
      </c>
      <c r="E29" s="55">
        <f>'Costi variabili e Costi fissi'!E31</f>
        <v>0</v>
      </c>
      <c r="F29" s="55">
        <f>'Costi variabili e Costi fissi'!F31</f>
        <v>0</v>
      </c>
      <c r="G29" s="55">
        <f>'Costi variabili e Costi fissi'!G31</f>
        <v>0</v>
      </c>
      <c r="H29" s="56">
        <f>'Costi variabili e Costi fissi'!H31</f>
        <v>0</v>
      </c>
    </row>
    <row r="30" spans="1:8" ht="15" customHeight="1">
      <c r="A30" s="234" t="s">
        <v>19</v>
      </c>
      <c r="B30" s="63">
        <f t="shared" ref="B30:H30" si="2">SUM(B20:B29)</f>
        <v>0</v>
      </c>
      <c r="C30" s="63">
        <f t="shared" si="2"/>
        <v>0</v>
      </c>
      <c r="D30" s="63">
        <f t="shared" si="2"/>
        <v>0</v>
      </c>
      <c r="E30" s="63">
        <f t="shared" si="2"/>
        <v>0</v>
      </c>
      <c r="F30" s="63">
        <f t="shared" si="2"/>
        <v>0</v>
      </c>
      <c r="G30" s="63">
        <f t="shared" si="2"/>
        <v>0</v>
      </c>
      <c r="H30" s="66">
        <f t="shared" si="2"/>
        <v>0</v>
      </c>
    </row>
    <row r="31" spans="1:8" ht="15" customHeight="1">
      <c r="A31" s="250"/>
      <c r="B31" s="67"/>
      <c r="C31" s="338"/>
      <c r="D31" s="338"/>
      <c r="E31" s="338"/>
      <c r="F31" s="338"/>
      <c r="G31" s="338"/>
      <c r="H31" s="339"/>
    </row>
    <row r="32" spans="1:8" ht="15" customHeight="1">
      <c r="A32" s="234" t="s">
        <v>77</v>
      </c>
      <c r="B32" s="300">
        <f>B9-B17-B30</f>
        <v>0</v>
      </c>
      <c r="C32" s="300">
        <f t="shared" ref="C32:H32" si="3">C9-C17-C30</f>
        <v>0</v>
      </c>
      <c r="D32" s="300">
        <f t="shared" si="3"/>
        <v>0</v>
      </c>
      <c r="E32" s="300">
        <f t="shared" si="3"/>
        <v>0</v>
      </c>
      <c r="F32" s="300">
        <f t="shared" si="3"/>
        <v>0</v>
      </c>
      <c r="G32" s="300">
        <f t="shared" si="3"/>
        <v>0</v>
      </c>
      <c r="H32" s="379">
        <f t="shared" si="3"/>
        <v>0</v>
      </c>
    </row>
    <row r="33" spans="1:8" ht="15" customHeight="1">
      <c r="A33" s="51" t="s">
        <v>35</v>
      </c>
      <c r="B33" s="55">
        <f>'Costo del lavoro'!B5</f>
        <v>0</v>
      </c>
      <c r="C33" s="55">
        <f>'Costo del lavoro'!C5</f>
        <v>0</v>
      </c>
      <c r="D33" s="55">
        <f>'Costo del lavoro'!D5</f>
        <v>0</v>
      </c>
      <c r="E33" s="55">
        <f>'Costo del lavoro'!E5</f>
        <v>0</v>
      </c>
      <c r="F33" s="55">
        <f>'Costo del lavoro'!F5</f>
        <v>0</v>
      </c>
      <c r="G33" s="55">
        <f>'Costo del lavoro'!G5</f>
        <v>0</v>
      </c>
      <c r="H33" s="260">
        <f>'Costo del lavoro'!H5</f>
        <v>0</v>
      </c>
    </row>
    <row r="34" spans="1:8" ht="15" customHeight="1">
      <c r="A34" s="234" t="s">
        <v>78</v>
      </c>
      <c r="B34" s="63">
        <f t="shared" ref="B34:H34" si="4">B32-B33</f>
        <v>0</v>
      </c>
      <c r="C34" s="63">
        <f t="shared" si="4"/>
        <v>0</v>
      </c>
      <c r="D34" s="63">
        <f t="shared" si="4"/>
        <v>0</v>
      </c>
      <c r="E34" s="63">
        <f t="shared" si="4"/>
        <v>0</v>
      </c>
      <c r="F34" s="63">
        <f t="shared" si="4"/>
        <v>0</v>
      </c>
      <c r="G34" s="63">
        <f t="shared" si="4"/>
        <v>0</v>
      </c>
      <c r="H34" s="386">
        <f t="shared" si="4"/>
        <v>0</v>
      </c>
    </row>
    <row r="35" spans="1:8" ht="15" customHeight="1">
      <c r="A35" s="250"/>
      <c r="B35" s="380"/>
      <c r="C35" s="381"/>
      <c r="D35" s="381"/>
      <c r="E35" s="381"/>
      <c r="F35" s="381"/>
      <c r="G35" s="381"/>
      <c r="H35" s="382"/>
    </row>
    <row r="36" spans="1:8" ht="15" customHeight="1">
      <c r="A36" s="383" t="s">
        <v>21</v>
      </c>
      <c r="B36" s="69"/>
      <c r="C36" s="384"/>
      <c r="D36" s="384"/>
      <c r="E36" s="384"/>
      <c r="F36" s="384"/>
      <c r="G36" s="384"/>
      <c r="H36" s="385"/>
    </row>
    <row r="37" spans="1:8" ht="15" customHeight="1">
      <c r="A37" s="51" t="s">
        <v>38</v>
      </c>
      <c r="B37" s="62">
        <f>'Costo del lavoro'!B9</f>
        <v>0</v>
      </c>
      <c r="C37" s="62">
        <f>'Costo del lavoro'!C9</f>
        <v>0</v>
      </c>
      <c r="D37" s="62">
        <f>'Costo del lavoro'!D9</f>
        <v>0</v>
      </c>
      <c r="E37" s="62">
        <f>'Costo del lavoro'!E9</f>
        <v>0</v>
      </c>
      <c r="F37" s="62">
        <f>'Costo del lavoro'!F9</f>
        <v>0</v>
      </c>
      <c r="G37" s="62">
        <f>'Costo del lavoro'!G9</f>
        <v>0</v>
      </c>
      <c r="H37" s="345">
        <f>'Costo del lavoro'!H9</f>
        <v>0</v>
      </c>
    </row>
    <row r="38" spans="1:8" ht="15" customHeight="1">
      <c r="A38" s="51" t="s">
        <v>41</v>
      </c>
      <c r="B38" s="55">
        <f>'Costo del lavoro'!B13</f>
        <v>0</v>
      </c>
      <c r="C38" s="55">
        <f>'Costo del lavoro'!C13</f>
        <v>0</v>
      </c>
      <c r="D38" s="55">
        <f>'Costo del lavoro'!D13</f>
        <v>0</v>
      </c>
      <c r="E38" s="55">
        <f>'Costo del lavoro'!E13</f>
        <v>0</v>
      </c>
      <c r="F38" s="55">
        <f>'Costo del lavoro'!F13</f>
        <v>0</v>
      </c>
      <c r="G38" s="55">
        <f>'Costo del lavoro'!G13</f>
        <v>0</v>
      </c>
      <c r="H38" s="260">
        <f>'Costo del lavoro'!H13</f>
        <v>0</v>
      </c>
    </row>
    <row r="39" spans="1:8" ht="15" customHeight="1">
      <c r="A39" s="51" t="s">
        <v>44</v>
      </c>
      <c r="B39" s="55">
        <f>'Costo del lavoro'!B17</f>
        <v>0</v>
      </c>
      <c r="C39" s="55">
        <f>'Costo del lavoro'!C17</f>
        <v>0</v>
      </c>
      <c r="D39" s="55">
        <f>'Costo del lavoro'!D17</f>
        <v>0</v>
      </c>
      <c r="E39" s="55">
        <f>'Costo del lavoro'!E17</f>
        <v>0</v>
      </c>
      <c r="F39" s="55">
        <f>'Costo del lavoro'!F17</f>
        <v>0</v>
      </c>
      <c r="G39" s="55">
        <f>'Costo del lavoro'!G17</f>
        <v>0</v>
      </c>
      <c r="H39" s="260">
        <f>'Costo del lavoro'!H17</f>
        <v>0</v>
      </c>
    </row>
    <row r="40" spans="1:8" ht="15" customHeight="1">
      <c r="A40" s="51" t="s">
        <v>48</v>
      </c>
      <c r="B40" s="55">
        <f>'Costo del lavoro'!B23</f>
        <v>0</v>
      </c>
      <c r="C40" s="55">
        <f>'Costo del lavoro'!C23</f>
        <v>0</v>
      </c>
      <c r="D40" s="55">
        <f>'Costo del lavoro'!D23</f>
        <v>0</v>
      </c>
      <c r="E40" s="55">
        <f>'Costo del lavoro'!E23</f>
        <v>0</v>
      </c>
      <c r="F40" s="55">
        <f>'Costo del lavoro'!F23</f>
        <v>0</v>
      </c>
      <c r="G40" s="55">
        <f>'Costo del lavoro'!G23</f>
        <v>0</v>
      </c>
      <c r="H40" s="260">
        <f>'Costo del lavoro'!H23</f>
        <v>0</v>
      </c>
    </row>
    <row r="41" spans="1:8" ht="15" customHeight="1">
      <c r="A41" s="51" t="s">
        <v>51</v>
      </c>
      <c r="B41" s="55">
        <f>'Investimenti e ammortamenti'!B17+'Investimenti e ammortamenti'!B76</f>
        <v>0</v>
      </c>
      <c r="C41" s="55">
        <f>'Investimenti e ammortamenti'!C17+'Investimenti e ammortamenti'!C76</f>
        <v>0</v>
      </c>
      <c r="D41" s="55">
        <f>'Investimenti e ammortamenti'!D17+'Investimenti e ammortamenti'!D76</f>
        <v>0</v>
      </c>
      <c r="E41" s="55">
        <f>'Investimenti e ammortamenti'!E17+'Investimenti e ammortamenti'!E76</f>
        <v>0</v>
      </c>
      <c r="F41" s="55">
        <f>'Investimenti e ammortamenti'!F17+'Investimenti e ammortamenti'!F76</f>
        <v>0</v>
      </c>
      <c r="G41" s="55">
        <f>'Investimenti e ammortamenti'!G17+'Investimenti e ammortamenti'!G76</f>
        <v>0</v>
      </c>
      <c r="H41" s="260">
        <f>'Investimenti e ammortamenti'!H17+'Investimenti e ammortamenti'!H76</f>
        <v>0</v>
      </c>
    </row>
    <row r="42" spans="1:8" ht="15" customHeight="1">
      <c r="A42" s="51" t="s">
        <v>52</v>
      </c>
      <c r="B42" s="55">
        <f>'Investimenti e ammortamenti'!B21+'Investimenti e ammortamenti'!B79</f>
        <v>0</v>
      </c>
      <c r="C42" s="55">
        <f>'Investimenti e ammortamenti'!C21+'Investimenti e ammortamenti'!C79</f>
        <v>0</v>
      </c>
      <c r="D42" s="55">
        <f>'Investimenti e ammortamenti'!D21+'Investimenti e ammortamenti'!D79</f>
        <v>0</v>
      </c>
      <c r="E42" s="55">
        <f>'Investimenti e ammortamenti'!E21+'Investimenti e ammortamenti'!E79</f>
        <v>0</v>
      </c>
      <c r="F42" s="55">
        <f>'Investimenti e ammortamenti'!F21+'Investimenti e ammortamenti'!F79</f>
        <v>0</v>
      </c>
      <c r="G42" s="55">
        <f>'Investimenti e ammortamenti'!G21+'Investimenti e ammortamenti'!G79</f>
        <v>0</v>
      </c>
      <c r="H42" s="260">
        <f>'Investimenti e ammortamenti'!H21+'Investimenti e ammortamenti'!H79</f>
        <v>0</v>
      </c>
    </row>
    <row r="43" spans="1:8" ht="15" customHeight="1">
      <c r="A43" s="51" t="s">
        <v>22</v>
      </c>
      <c r="B43" s="55">
        <f>'Costi variabili e Costi fissi'!B48</f>
        <v>0</v>
      </c>
      <c r="C43" s="55">
        <f>'Costi variabili e Costi fissi'!C48</f>
        <v>0</v>
      </c>
      <c r="D43" s="55">
        <f>'Costi variabili e Costi fissi'!D48</f>
        <v>0</v>
      </c>
      <c r="E43" s="55">
        <f>'Costi variabili e Costi fissi'!E48</f>
        <v>0</v>
      </c>
      <c r="F43" s="55">
        <f>'Costi variabili e Costi fissi'!F48</f>
        <v>0</v>
      </c>
      <c r="G43" s="55">
        <f>'Costi variabili e Costi fissi'!G48</f>
        <v>0</v>
      </c>
      <c r="H43" s="260">
        <f>'Costi variabili e Costi fissi'!H48</f>
        <v>0</v>
      </c>
    </row>
    <row r="44" spans="1:8" ht="15" customHeight="1">
      <c r="A44" s="51" t="s">
        <v>23</v>
      </c>
      <c r="B44" s="55">
        <f>'Costi variabili e Costi fissi'!B49</f>
        <v>0</v>
      </c>
      <c r="C44" s="55">
        <f>'Costi variabili e Costi fissi'!C49</f>
        <v>0</v>
      </c>
      <c r="D44" s="55">
        <f>'Costi variabili e Costi fissi'!D49</f>
        <v>0</v>
      </c>
      <c r="E44" s="55">
        <f>'Costi variabili e Costi fissi'!E49</f>
        <v>0</v>
      </c>
      <c r="F44" s="55">
        <f>'Costi variabili e Costi fissi'!F49</f>
        <v>0</v>
      </c>
      <c r="G44" s="55">
        <f>'Costi variabili e Costi fissi'!G49</f>
        <v>0</v>
      </c>
      <c r="H44" s="260">
        <f>'Costi variabili e Costi fissi'!H49</f>
        <v>0</v>
      </c>
    </row>
    <row r="45" spans="1:8" ht="15" customHeight="1">
      <c r="A45" s="51" t="s">
        <v>24</v>
      </c>
      <c r="B45" s="55">
        <f>'Costi variabili e Costi fissi'!B50</f>
        <v>0</v>
      </c>
      <c r="C45" s="55">
        <f>'Costi variabili e Costi fissi'!C50</f>
        <v>0</v>
      </c>
      <c r="D45" s="55">
        <f>'Costi variabili e Costi fissi'!D50</f>
        <v>0</v>
      </c>
      <c r="E45" s="55">
        <f>'Costi variabili e Costi fissi'!E50</f>
        <v>0</v>
      </c>
      <c r="F45" s="55">
        <f>'Costi variabili e Costi fissi'!F50</f>
        <v>0</v>
      </c>
      <c r="G45" s="55">
        <f>'Costi variabili e Costi fissi'!G50</f>
        <v>0</v>
      </c>
      <c r="H45" s="260">
        <f>'Costi variabili e Costi fissi'!H50</f>
        <v>0</v>
      </c>
    </row>
    <row r="46" spans="1:8" ht="15" customHeight="1">
      <c r="A46" s="51" t="s">
        <v>25</v>
      </c>
      <c r="B46" s="55">
        <f>'Costi variabili e Costi fissi'!B51</f>
        <v>0</v>
      </c>
      <c r="C46" s="55">
        <f>'Costi variabili e Costi fissi'!C51</f>
        <v>0</v>
      </c>
      <c r="D46" s="55">
        <f>'Costi variabili e Costi fissi'!D51</f>
        <v>0</v>
      </c>
      <c r="E46" s="55">
        <f>'Costi variabili e Costi fissi'!E51</f>
        <v>0</v>
      </c>
      <c r="F46" s="55">
        <f>'Costi variabili e Costi fissi'!F51</f>
        <v>0</v>
      </c>
      <c r="G46" s="55">
        <f>'Costi variabili e Costi fissi'!G51</f>
        <v>0</v>
      </c>
      <c r="H46" s="260">
        <f>'Costi variabili e Costi fissi'!H51</f>
        <v>0</v>
      </c>
    </row>
    <row r="47" spans="1:8" ht="15" customHeight="1">
      <c r="A47" s="51" t="s">
        <v>1</v>
      </c>
      <c r="B47" s="55">
        <f>'Costi variabili e Costi fissi'!B52</f>
        <v>0</v>
      </c>
      <c r="C47" s="55">
        <f>'Costi variabili e Costi fissi'!C52</f>
        <v>0</v>
      </c>
      <c r="D47" s="55">
        <f>'Costi variabili e Costi fissi'!D52</f>
        <v>0</v>
      </c>
      <c r="E47" s="55">
        <f>'Costi variabili e Costi fissi'!E52</f>
        <v>0</v>
      </c>
      <c r="F47" s="55">
        <f>'Costi variabili e Costi fissi'!F52</f>
        <v>0</v>
      </c>
      <c r="G47" s="55">
        <f>'Costi variabili e Costi fissi'!G52</f>
        <v>0</v>
      </c>
      <c r="H47" s="260">
        <f>'Costi variabili e Costi fissi'!H52</f>
        <v>0</v>
      </c>
    </row>
    <row r="48" spans="1:8" ht="15" customHeight="1">
      <c r="A48" s="51" t="s">
        <v>26</v>
      </c>
      <c r="B48" s="55">
        <f>'Costi variabili e Costi fissi'!B53</f>
        <v>0</v>
      </c>
      <c r="C48" s="55">
        <f>'Costi variabili e Costi fissi'!C53</f>
        <v>0</v>
      </c>
      <c r="D48" s="55">
        <f>'Costi variabili e Costi fissi'!D53</f>
        <v>0</v>
      </c>
      <c r="E48" s="55">
        <f>'Costi variabili e Costi fissi'!E53</f>
        <v>0</v>
      </c>
      <c r="F48" s="55">
        <f>'Costi variabili e Costi fissi'!F53</f>
        <v>0</v>
      </c>
      <c r="G48" s="55">
        <f>'Costi variabili e Costi fissi'!G53</f>
        <v>0</v>
      </c>
      <c r="H48" s="260">
        <f>'Costi variabili e Costi fissi'!H53</f>
        <v>0</v>
      </c>
    </row>
    <row r="49" spans="1:8" ht="15" customHeight="1">
      <c r="A49" s="51" t="s">
        <v>27</v>
      </c>
      <c r="B49" s="55">
        <f>'Costi variabili e Costi fissi'!B54</f>
        <v>0</v>
      </c>
      <c r="C49" s="55">
        <f>'Costi variabili e Costi fissi'!C54</f>
        <v>0</v>
      </c>
      <c r="D49" s="55">
        <f>'Costi variabili e Costi fissi'!D54</f>
        <v>0</v>
      </c>
      <c r="E49" s="55">
        <f>'Costi variabili e Costi fissi'!E54</f>
        <v>0</v>
      </c>
      <c r="F49" s="55">
        <f>'Costi variabili e Costi fissi'!F54</f>
        <v>0</v>
      </c>
      <c r="G49" s="55">
        <f>'Costi variabili e Costi fissi'!G54</f>
        <v>0</v>
      </c>
      <c r="H49" s="260">
        <f>'Costi variabili e Costi fissi'!H54</f>
        <v>0</v>
      </c>
    </row>
    <row r="50" spans="1:8" ht="15" customHeight="1">
      <c r="A50" s="51" t="s">
        <v>28</v>
      </c>
      <c r="B50" s="55">
        <f>'Costi variabili e Costi fissi'!B55</f>
        <v>0</v>
      </c>
      <c r="C50" s="55">
        <f>'Costi variabili e Costi fissi'!C55</f>
        <v>0</v>
      </c>
      <c r="D50" s="55">
        <f>'Costi variabili e Costi fissi'!D55</f>
        <v>0</v>
      </c>
      <c r="E50" s="55">
        <f>'Costi variabili e Costi fissi'!E55</f>
        <v>0</v>
      </c>
      <c r="F50" s="55">
        <f>'Costi variabili e Costi fissi'!F55</f>
        <v>0</v>
      </c>
      <c r="G50" s="55">
        <f>'Costi variabili e Costi fissi'!G55</f>
        <v>0</v>
      </c>
      <c r="H50" s="260">
        <f>'Costi variabili e Costi fissi'!H55</f>
        <v>0</v>
      </c>
    </row>
    <row r="51" spans="1:8" ht="15" customHeight="1">
      <c r="A51" s="51" t="s">
        <v>148</v>
      </c>
      <c r="B51" s="55">
        <f>'Costi variabili e Costi fissi'!B56</f>
        <v>0</v>
      </c>
      <c r="C51" s="55">
        <f>'Costi variabili e Costi fissi'!C56</f>
        <v>0</v>
      </c>
      <c r="D51" s="55">
        <f>'Costi variabili e Costi fissi'!D56</f>
        <v>0</v>
      </c>
      <c r="E51" s="55">
        <f>'Costi variabili e Costi fissi'!E56</f>
        <v>0</v>
      </c>
      <c r="F51" s="55">
        <f>'Costi variabili e Costi fissi'!F56</f>
        <v>0</v>
      </c>
      <c r="G51" s="55">
        <f>'Costi variabili e Costi fissi'!G56</f>
        <v>0</v>
      </c>
      <c r="H51" s="260">
        <f>'Costi variabili e Costi fissi'!H56</f>
        <v>0</v>
      </c>
    </row>
    <row r="52" spans="1:8" ht="15" customHeight="1">
      <c r="A52" s="51" t="s">
        <v>29</v>
      </c>
      <c r="B52" s="55">
        <f>'Costi variabili e Costi fissi'!B57</f>
        <v>0</v>
      </c>
      <c r="C52" s="55">
        <f>'Costi variabili e Costi fissi'!C57</f>
        <v>0</v>
      </c>
      <c r="D52" s="55">
        <f>'Costi variabili e Costi fissi'!D57</f>
        <v>0</v>
      </c>
      <c r="E52" s="55">
        <f>'Costi variabili e Costi fissi'!E57</f>
        <v>0</v>
      </c>
      <c r="F52" s="55">
        <f>'Costi variabili e Costi fissi'!F57</f>
        <v>0</v>
      </c>
      <c r="G52" s="55">
        <f>'Costi variabili e Costi fissi'!G57</f>
        <v>0</v>
      </c>
      <c r="H52" s="260">
        <f>'Costi variabili e Costi fissi'!H57</f>
        <v>0</v>
      </c>
    </row>
    <row r="53" spans="1:8" ht="15" customHeight="1">
      <c r="A53" s="51" t="s">
        <v>79</v>
      </c>
      <c r="B53" s="55">
        <f>'Costi variabili e Costi fissi'!B58</f>
        <v>0</v>
      </c>
      <c r="C53" s="55">
        <f>'Costi variabili e Costi fissi'!C58</f>
        <v>0</v>
      </c>
      <c r="D53" s="55">
        <f>'Costi variabili e Costi fissi'!D58</f>
        <v>0</v>
      </c>
      <c r="E53" s="55">
        <f>'Costi variabili e Costi fissi'!E58</f>
        <v>0</v>
      </c>
      <c r="F53" s="55">
        <f>'Costi variabili e Costi fissi'!F58</f>
        <v>0</v>
      </c>
      <c r="G53" s="55">
        <f>'Costi variabili e Costi fissi'!G58</f>
        <v>0</v>
      </c>
      <c r="H53" s="260">
        <f>'Costi variabili e Costi fissi'!H58</f>
        <v>0</v>
      </c>
    </row>
    <row r="54" spans="1:8" ht="15" customHeight="1">
      <c r="A54" s="51" t="s">
        <v>149</v>
      </c>
      <c r="B54" s="55">
        <f>'Costi variabili e Costi fissi'!B59</f>
        <v>0</v>
      </c>
      <c r="C54" s="55">
        <f>'Costi variabili e Costi fissi'!C59</f>
        <v>0</v>
      </c>
      <c r="D54" s="55">
        <f>'Costi variabili e Costi fissi'!D59</f>
        <v>0</v>
      </c>
      <c r="E54" s="55">
        <f>'Costi variabili e Costi fissi'!E59</f>
        <v>0</v>
      </c>
      <c r="F54" s="55">
        <f>'Costi variabili e Costi fissi'!F59</f>
        <v>0</v>
      </c>
      <c r="G54" s="55">
        <f>'Costi variabili e Costi fissi'!G59</f>
        <v>0</v>
      </c>
      <c r="H54" s="260">
        <f>'Costi variabili e Costi fissi'!H59</f>
        <v>0</v>
      </c>
    </row>
    <row r="55" spans="1:8" ht="15" customHeight="1">
      <c r="A55" s="51" t="s">
        <v>30</v>
      </c>
      <c r="B55" s="55">
        <f>'Costi variabili e Costi fissi'!B60</f>
        <v>0</v>
      </c>
      <c r="C55" s="55">
        <f>'Costi variabili e Costi fissi'!C60</f>
        <v>0</v>
      </c>
      <c r="D55" s="55">
        <f>'Costi variabili e Costi fissi'!D60</f>
        <v>0</v>
      </c>
      <c r="E55" s="55">
        <f>'Costi variabili e Costi fissi'!E60</f>
        <v>0</v>
      </c>
      <c r="F55" s="55">
        <f>'Costi variabili e Costi fissi'!F60</f>
        <v>0</v>
      </c>
      <c r="G55" s="55">
        <f>'Costi variabili e Costi fissi'!G60</f>
        <v>0</v>
      </c>
      <c r="H55" s="260">
        <f>'Costi variabili e Costi fissi'!H60</f>
        <v>0</v>
      </c>
    </row>
    <row r="56" spans="1:8" ht="15" customHeight="1">
      <c r="A56" s="51" t="s">
        <v>150</v>
      </c>
      <c r="B56" s="55">
        <f>'Costi variabili e Costi fissi'!B61</f>
        <v>0</v>
      </c>
      <c r="C56" s="55">
        <f>'Costi variabili e Costi fissi'!C61</f>
        <v>0</v>
      </c>
      <c r="D56" s="55">
        <f>'Costi variabili e Costi fissi'!D61</f>
        <v>0</v>
      </c>
      <c r="E56" s="55">
        <f>'Costi variabili e Costi fissi'!E61</f>
        <v>0</v>
      </c>
      <c r="F56" s="55">
        <f>'Costi variabili e Costi fissi'!F61</f>
        <v>0</v>
      </c>
      <c r="G56" s="55">
        <f>'Costi variabili e Costi fissi'!G61</f>
        <v>0</v>
      </c>
      <c r="H56" s="260">
        <f>'Costi variabili e Costi fissi'!H61</f>
        <v>0</v>
      </c>
    </row>
    <row r="57" spans="1:8" ht="15" customHeight="1">
      <c r="A57" s="51" t="s">
        <v>151</v>
      </c>
      <c r="B57" s="55">
        <f>'Costi variabili e Costi fissi'!B62</f>
        <v>0</v>
      </c>
      <c r="C57" s="55">
        <f>'Costi variabili e Costi fissi'!C62</f>
        <v>0</v>
      </c>
      <c r="D57" s="55">
        <f>'Costi variabili e Costi fissi'!D62</f>
        <v>0</v>
      </c>
      <c r="E57" s="55">
        <f>'Costi variabili e Costi fissi'!E62</f>
        <v>0</v>
      </c>
      <c r="F57" s="55">
        <f>'Costi variabili e Costi fissi'!F62</f>
        <v>0</v>
      </c>
      <c r="G57" s="55">
        <f>'Costi variabili e Costi fissi'!G62</f>
        <v>0</v>
      </c>
      <c r="H57" s="260">
        <f>'Costi variabili e Costi fissi'!H62</f>
        <v>0</v>
      </c>
    </row>
    <row r="58" spans="1:8" ht="15" customHeight="1">
      <c r="A58" s="51" t="s">
        <v>784</v>
      </c>
      <c r="B58" s="55">
        <f>'Costi variabili e Costi fissi'!B63</f>
        <v>0</v>
      </c>
      <c r="C58" s="55">
        <f>'Costi variabili e Costi fissi'!C63</f>
        <v>0</v>
      </c>
      <c r="D58" s="55">
        <f>'Costi variabili e Costi fissi'!D63</f>
        <v>0</v>
      </c>
      <c r="E58" s="55">
        <f>'Costi variabili e Costi fissi'!E63</f>
        <v>0</v>
      </c>
      <c r="F58" s="55">
        <f>'Costi variabili e Costi fissi'!F63</f>
        <v>0</v>
      </c>
      <c r="G58" s="55">
        <f>'Costi variabili e Costi fissi'!G63</f>
        <v>0</v>
      </c>
      <c r="H58" s="260">
        <f>'Costi variabili e Costi fissi'!H63</f>
        <v>0</v>
      </c>
    </row>
    <row r="59" spans="1:8" ht="15" customHeight="1">
      <c r="A59" s="51" t="s">
        <v>152</v>
      </c>
      <c r="B59" s="55">
        <f>'Costi variabili e Costi fissi'!B64</f>
        <v>0</v>
      </c>
      <c r="C59" s="55">
        <f>'Costi variabili e Costi fissi'!C64</f>
        <v>0</v>
      </c>
      <c r="D59" s="55">
        <f>'Costi variabili e Costi fissi'!D64</f>
        <v>0</v>
      </c>
      <c r="E59" s="55">
        <f>'Costi variabili e Costi fissi'!E64</f>
        <v>0</v>
      </c>
      <c r="F59" s="55">
        <f>'Costi variabili e Costi fissi'!F64</f>
        <v>0</v>
      </c>
      <c r="G59" s="55">
        <f>'Costi variabili e Costi fissi'!G64</f>
        <v>0</v>
      </c>
      <c r="H59" s="260">
        <f>'Costi variabili e Costi fissi'!H64</f>
        <v>0</v>
      </c>
    </row>
    <row r="60" spans="1:8" ht="15" customHeight="1">
      <c r="A60" s="234" t="s">
        <v>31</v>
      </c>
      <c r="B60" s="63">
        <f t="shared" ref="B60:H60" si="5">SUM(B37:B59)</f>
        <v>0</v>
      </c>
      <c r="C60" s="63">
        <f t="shared" si="5"/>
        <v>0</v>
      </c>
      <c r="D60" s="63">
        <f t="shared" si="5"/>
        <v>0</v>
      </c>
      <c r="E60" s="63">
        <f t="shared" si="5"/>
        <v>0</v>
      </c>
      <c r="F60" s="63">
        <f t="shared" si="5"/>
        <v>0</v>
      </c>
      <c r="G60" s="63">
        <f t="shared" si="5"/>
        <v>0</v>
      </c>
      <c r="H60" s="66">
        <f t="shared" si="5"/>
        <v>0</v>
      </c>
    </row>
    <row r="61" spans="1:8" ht="15" customHeight="1">
      <c r="A61" s="250"/>
      <c r="B61" s="67"/>
      <c r="C61" s="338"/>
      <c r="D61" s="338"/>
      <c r="E61" s="338"/>
      <c r="F61" s="338"/>
      <c r="G61" s="338"/>
      <c r="H61" s="339"/>
    </row>
    <row r="62" spans="1:8" ht="15" customHeight="1">
      <c r="A62" s="234" t="s">
        <v>80</v>
      </c>
      <c r="B62" s="371">
        <f t="shared" ref="B62:H62" si="6">B34-B60</f>
        <v>0</v>
      </c>
      <c r="C62" s="371">
        <f t="shared" si="6"/>
        <v>0</v>
      </c>
      <c r="D62" s="371">
        <f t="shared" si="6"/>
        <v>0</v>
      </c>
      <c r="E62" s="371">
        <f t="shared" si="6"/>
        <v>0</v>
      </c>
      <c r="F62" s="371">
        <f t="shared" si="6"/>
        <v>0</v>
      </c>
      <c r="G62" s="371">
        <f t="shared" si="6"/>
        <v>0</v>
      </c>
      <c r="H62" s="387">
        <f t="shared" si="6"/>
        <v>0</v>
      </c>
    </row>
    <row r="63" spans="1:8" ht="15" customHeight="1">
      <c r="A63" s="250"/>
      <c r="B63" s="298"/>
      <c r="C63" s="262"/>
      <c r="D63" s="262"/>
      <c r="E63" s="262"/>
      <c r="F63" s="262"/>
      <c r="G63" s="262"/>
      <c r="H63" s="263"/>
    </row>
    <row r="64" spans="1:8" ht="15" customHeight="1">
      <c r="A64" s="51" t="s">
        <v>181</v>
      </c>
      <c r="B64" s="62">
        <f>'CE consuntivo'!D34+'CE consuntivo'!D39</f>
        <v>0</v>
      </c>
      <c r="C64" s="62">
        <f>'Bilanciamento fonte-impieghi'!C31</f>
        <v>0</v>
      </c>
      <c r="D64" s="62">
        <f>'Bilanciamento fonte-impieghi'!D31</f>
        <v>0</v>
      </c>
      <c r="E64" s="62">
        <f>'Bilanciamento fonte-impieghi'!E31</f>
        <v>0</v>
      </c>
      <c r="F64" s="62">
        <f>'Bilanciamento fonte-impieghi'!F31</f>
        <v>0</v>
      </c>
      <c r="G64" s="62">
        <f>'Bilanciamento fonte-impieghi'!G31</f>
        <v>0</v>
      </c>
      <c r="H64" s="296">
        <f>'Bilanciamento fonte-impieghi'!H31</f>
        <v>0</v>
      </c>
    </row>
    <row r="65" spans="1:8" ht="15" customHeight="1">
      <c r="A65" s="234" t="s">
        <v>182</v>
      </c>
      <c r="B65" s="57">
        <f>B62+B64</f>
        <v>0</v>
      </c>
      <c r="C65" s="57">
        <f t="shared" ref="C65:H65" si="7">C62+C64</f>
        <v>0</v>
      </c>
      <c r="D65" s="57">
        <f t="shared" si="7"/>
        <v>0</v>
      </c>
      <c r="E65" s="57">
        <f t="shared" si="7"/>
        <v>0</v>
      </c>
      <c r="F65" s="57">
        <f t="shared" si="7"/>
        <v>0</v>
      </c>
      <c r="G65" s="57">
        <f t="shared" si="7"/>
        <v>0</v>
      </c>
      <c r="H65" s="249">
        <f t="shared" si="7"/>
        <v>0</v>
      </c>
    </row>
    <row r="66" spans="1:8" ht="15" customHeight="1">
      <c r="A66" s="51" t="s">
        <v>99</v>
      </c>
      <c r="B66" s="55">
        <f>'CE consuntivo'!D52-'CE consuntivo'!D57</f>
        <v>0</v>
      </c>
      <c r="C66" s="55">
        <f>'Bilanciamento fonte-impieghi'!C42</f>
        <v>0</v>
      </c>
      <c r="D66" s="55">
        <f>'Bilanciamento fonte-impieghi'!D42</f>
        <v>0</v>
      </c>
      <c r="E66" s="55">
        <f>'Bilanciamento fonte-impieghi'!E42</f>
        <v>0</v>
      </c>
      <c r="F66" s="55">
        <f>'Bilanciamento fonte-impieghi'!F42</f>
        <v>0</v>
      </c>
      <c r="G66" s="55">
        <f>'Bilanciamento fonte-impieghi'!G42</f>
        <v>0</v>
      </c>
      <c r="H66" s="56">
        <f>'Bilanciamento fonte-impieghi'!H42</f>
        <v>0</v>
      </c>
    </row>
    <row r="67" spans="1:8" ht="15" customHeight="1">
      <c r="A67" s="51" t="s">
        <v>516</v>
      </c>
      <c r="B67" s="55">
        <f>'Comp. straord., iva, imposte'!B5</f>
        <v>0</v>
      </c>
      <c r="C67" s="55">
        <f>'Comp. straord., iva, imposte'!C5</f>
        <v>0</v>
      </c>
      <c r="D67" s="55">
        <f>'Comp. straord., iva, imposte'!D5</f>
        <v>0</v>
      </c>
      <c r="E67" s="55">
        <f>'Comp. straord., iva, imposte'!E5</f>
        <v>0</v>
      </c>
      <c r="F67" s="55">
        <f>'Comp. straord., iva, imposte'!F5</f>
        <v>0</v>
      </c>
      <c r="G67" s="55">
        <f>'Comp. straord., iva, imposte'!G5</f>
        <v>0</v>
      </c>
      <c r="H67" s="56">
        <f>'Comp. straord., iva, imposte'!H5</f>
        <v>0</v>
      </c>
    </row>
    <row r="68" spans="1:8" ht="15" customHeight="1">
      <c r="A68" s="234" t="s">
        <v>183</v>
      </c>
      <c r="B68" s="57">
        <f>B65-B66+B67</f>
        <v>0</v>
      </c>
      <c r="C68" s="57">
        <f t="shared" ref="C68:H68" si="8">C65-C66+C67</f>
        <v>0</v>
      </c>
      <c r="D68" s="57">
        <f t="shared" si="8"/>
        <v>0</v>
      </c>
      <c r="E68" s="57">
        <f t="shared" si="8"/>
        <v>0</v>
      </c>
      <c r="F68" s="57">
        <f t="shared" si="8"/>
        <v>0</v>
      </c>
      <c r="G68" s="57">
        <f t="shared" si="8"/>
        <v>0</v>
      </c>
      <c r="H68" s="58">
        <f t="shared" si="8"/>
        <v>0</v>
      </c>
    </row>
    <row r="69" spans="1:8" ht="15" customHeight="1">
      <c r="A69" s="51" t="s">
        <v>184</v>
      </c>
      <c r="B69" s="55">
        <f>'Comp. straord., iva, imposte'!B3</f>
        <v>0</v>
      </c>
      <c r="C69" s="55">
        <f>'Comp. straord., iva, imposte'!C3</f>
        <v>0</v>
      </c>
      <c r="D69" s="55">
        <f>'Comp. straord., iva, imposte'!D3</f>
        <v>0</v>
      </c>
      <c r="E69" s="55">
        <f>'Comp. straord., iva, imposte'!E3</f>
        <v>0</v>
      </c>
      <c r="F69" s="55">
        <f>'Comp. straord., iva, imposte'!F3</f>
        <v>0</v>
      </c>
      <c r="G69" s="55">
        <f>'Comp. straord., iva, imposte'!G3</f>
        <v>0</v>
      </c>
      <c r="H69" s="56">
        <f>'Comp. straord., iva, imposte'!H3</f>
        <v>0</v>
      </c>
    </row>
    <row r="70" spans="1:8" ht="15" customHeight="1">
      <c r="A70" s="234" t="s">
        <v>185</v>
      </c>
      <c r="B70" s="57">
        <f>B68+B69</f>
        <v>0</v>
      </c>
      <c r="C70" s="57">
        <f t="shared" ref="C70:H70" si="9">C68+C69</f>
        <v>0</v>
      </c>
      <c r="D70" s="57">
        <f t="shared" si="9"/>
        <v>0</v>
      </c>
      <c r="E70" s="57">
        <f t="shared" si="9"/>
        <v>0</v>
      </c>
      <c r="F70" s="57">
        <f t="shared" si="9"/>
        <v>0</v>
      </c>
      <c r="G70" s="57">
        <f t="shared" si="9"/>
        <v>0</v>
      </c>
      <c r="H70" s="249">
        <f t="shared" si="9"/>
        <v>0</v>
      </c>
    </row>
    <row r="71" spans="1:8" ht="15" customHeight="1">
      <c r="A71" s="51" t="s">
        <v>543</v>
      </c>
      <c r="B71" s="55">
        <f>'CE consuntivo'!D80</f>
        <v>0</v>
      </c>
      <c r="C71" s="55">
        <f>'Comp. straord., iva, imposte'!C29</f>
        <v>0</v>
      </c>
      <c r="D71" s="55">
        <f>'Comp. straord., iva, imposte'!D29</f>
        <v>0</v>
      </c>
      <c r="E71" s="55">
        <f>'Comp. straord., iva, imposte'!E29</f>
        <v>0</v>
      </c>
      <c r="F71" s="55">
        <f>'Comp. straord., iva, imposte'!F29</f>
        <v>0</v>
      </c>
      <c r="G71" s="55">
        <f>'Comp. straord., iva, imposte'!G29</f>
        <v>0</v>
      </c>
      <c r="H71" s="56">
        <f>'Comp. straord., iva, imposte'!H29</f>
        <v>0</v>
      </c>
    </row>
    <row r="72" spans="1:8" ht="15" customHeight="1" thickBot="1">
      <c r="A72" s="254" t="s">
        <v>186</v>
      </c>
      <c r="B72" s="294">
        <f>B70-B71</f>
        <v>0</v>
      </c>
      <c r="C72" s="294">
        <f t="shared" ref="C72:H72" si="10">C70-C71</f>
        <v>0</v>
      </c>
      <c r="D72" s="294">
        <f t="shared" si="10"/>
        <v>0</v>
      </c>
      <c r="E72" s="294">
        <f t="shared" si="10"/>
        <v>0</v>
      </c>
      <c r="F72" s="294">
        <f t="shared" si="10"/>
        <v>0</v>
      </c>
      <c r="G72" s="294">
        <f t="shared" si="10"/>
        <v>0</v>
      </c>
      <c r="H72" s="295">
        <f t="shared" si="10"/>
        <v>0</v>
      </c>
    </row>
    <row r="73" spans="1:8" ht="15" customHeight="1"/>
    <row r="74" spans="1:8" ht="15" customHeight="1">
      <c r="A74" s="46" t="s">
        <v>520</v>
      </c>
      <c r="B74" s="479">
        <f>IF(B72='CE consuntivo'!D81,0,'CE previsionale'!B72-'CE consuntivo'!D81)</f>
        <v>0</v>
      </c>
    </row>
    <row r="75" spans="1:8" ht="15" customHeight="1"/>
  </sheetData>
  <sheetProtection algorithmName="SHA-512" hashValue="RWytzrYu+sVm7UX5zgDdpWBo/KH4v3v8Gr2wj35VTVw8g61ltiRbCYJeniU1extYpHynufwbl4EdUdweQ1JEvQ==" saltValue="PVyfi/K1cfb4zy3rLv5Awg==" spinCount="100000" sheet="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oglio16"/>
  <dimension ref="A1:H45"/>
  <sheetViews>
    <sheetView showGridLines="0" workbookViewId="0">
      <selection activeCell="H12" sqref="H12"/>
    </sheetView>
  </sheetViews>
  <sheetFormatPr defaultColWidth="9.140625" defaultRowHeight="12.75"/>
  <cols>
    <col min="1" max="1" width="59.7109375" style="213" customWidth="1"/>
    <col min="2" max="8" width="12.85546875" style="213" customWidth="1"/>
    <col min="9" max="16384" width="9.140625" style="213"/>
  </cols>
  <sheetData>
    <row r="1" spans="1:8" ht="15" customHeight="1" thickBot="1">
      <c r="A1" s="309" t="s">
        <v>228</v>
      </c>
      <c r="B1" s="54"/>
      <c r="C1" s="54"/>
      <c r="D1" s="54"/>
      <c r="E1" s="54"/>
      <c r="F1" s="54"/>
    </row>
    <row r="2" spans="1:8" ht="15" customHeight="1">
      <c r="A2" s="364"/>
      <c r="B2" s="59">
        <f>'Ricavi di vendita e val. prod.'!B2</f>
        <v>2024</v>
      </c>
      <c r="C2" s="59">
        <f>'Ricavi di vendita e val. prod.'!C2</f>
        <v>2025</v>
      </c>
      <c r="D2" s="59">
        <f>'Ricavi di vendita e val. prod.'!D2</f>
        <v>2026</v>
      </c>
      <c r="E2" s="59">
        <f>'Ricavi di vendita e val. prod.'!E2</f>
        <v>2027</v>
      </c>
      <c r="F2" s="59">
        <f>'Ricavi di vendita e val. prod.'!F2</f>
        <v>2028</v>
      </c>
      <c r="G2" s="59">
        <f>'Ricavi di vendita e val. prod.'!G2</f>
        <v>2029</v>
      </c>
      <c r="H2" s="60">
        <f>'Ricavi di vendita e val. prod.'!H2</f>
        <v>2030</v>
      </c>
    </row>
    <row r="3" spans="1:8" ht="15" customHeight="1">
      <c r="A3" s="372" t="s">
        <v>187</v>
      </c>
      <c r="B3" s="300">
        <f>'Ricavi di vendita e val. prod.'!B7</f>
        <v>0</v>
      </c>
      <c r="C3" s="300">
        <f>'Ricavi di vendita e val. prod.'!C7</f>
        <v>0</v>
      </c>
      <c r="D3" s="300">
        <f>'Ricavi di vendita e val. prod.'!D7</f>
        <v>0</v>
      </c>
      <c r="E3" s="300">
        <f>'Ricavi di vendita e val. prod.'!E7</f>
        <v>0</v>
      </c>
      <c r="F3" s="300">
        <f>'Ricavi di vendita e val. prod.'!F7</f>
        <v>0</v>
      </c>
      <c r="G3" s="300">
        <f>'Ricavi di vendita e val. prod.'!G7</f>
        <v>0</v>
      </c>
      <c r="H3" s="301">
        <f>'Ricavi di vendita e val. prod.'!H7</f>
        <v>0</v>
      </c>
    </row>
    <row r="4" spans="1:8" ht="15" customHeight="1">
      <c r="A4" s="51" t="s">
        <v>180</v>
      </c>
      <c r="B4" s="55">
        <f>'CE previsionale'!B5</f>
        <v>0</v>
      </c>
      <c r="C4" s="55">
        <f>'CE previsionale'!C5</f>
        <v>0</v>
      </c>
      <c r="D4" s="55">
        <f>'CE previsionale'!D5</f>
        <v>0</v>
      </c>
      <c r="E4" s="55">
        <f>'CE previsionale'!E5</f>
        <v>0</v>
      </c>
      <c r="F4" s="55">
        <f>'CE previsionale'!F5</f>
        <v>0</v>
      </c>
      <c r="G4" s="55">
        <f>'CE previsionale'!G5</f>
        <v>0</v>
      </c>
      <c r="H4" s="56">
        <f>'CE previsionale'!H5</f>
        <v>0</v>
      </c>
    </row>
    <row r="5" spans="1:8" ht="15" customHeight="1">
      <c r="A5" s="51" t="s">
        <v>526</v>
      </c>
      <c r="B5" s="55">
        <f>'CE previsionale'!B6</f>
        <v>0</v>
      </c>
      <c r="C5" s="55">
        <f>'CE previsionale'!C6</f>
        <v>0</v>
      </c>
      <c r="D5" s="55">
        <f>'CE previsionale'!D6</f>
        <v>0</v>
      </c>
      <c r="E5" s="55">
        <f>'CE previsionale'!E6</f>
        <v>0</v>
      </c>
      <c r="F5" s="55">
        <f>'CE previsionale'!F6</f>
        <v>0</v>
      </c>
      <c r="G5" s="55">
        <f>'CE previsionale'!G6</f>
        <v>0</v>
      </c>
      <c r="H5" s="56">
        <f>'CE previsionale'!H6</f>
        <v>0</v>
      </c>
    </row>
    <row r="6" spans="1:8" ht="15" customHeight="1">
      <c r="A6" s="51" t="s">
        <v>527</v>
      </c>
      <c r="B6" s="55">
        <f>'CE previsionale'!B7</f>
        <v>0</v>
      </c>
      <c r="C6" s="55">
        <f>'CE previsionale'!C7</f>
        <v>0</v>
      </c>
      <c r="D6" s="55">
        <f>'CE previsionale'!D7</f>
        <v>0</v>
      </c>
      <c r="E6" s="55">
        <f>'CE previsionale'!E7</f>
        <v>0</v>
      </c>
      <c r="F6" s="55">
        <f>'CE previsionale'!F7</f>
        <v>0</v>
      </c>
      <c r="G6" s="55">
        <f>'CE previsionale'!G7</f>
        <v>0</v>
      </c>
      <c r="H6" s="56">
        <f>'CE previsionale'!H7</f>
        <v>0</v>
      </c>
    </row>
    <row r="7" spans="1:8" ht="15" customHeight="1">
      <c r="A7" s="250" t="s">
        <v>72</v>
      </c>
      <c r="B7" s="55">
        <f>'Ricavi di vendita e val. prod.'!B20</f>
        <v>0</v>
      </c>
      <c r="C7" s="55">
        <f>'Ricavi di vendita e val. prod.'!C20</f>
        <v>0</v>
      </c>
      <c r="D7" s="55">
        <f>'Ricavi di vendita e val. prod.'!D20</f>
        <v>0</v>
      </c>
      <c r="E7" s="55">
        <f>'Ricavi di vendita e val. prod.'!E20</f>
        <v>0</v>
      </c>
      <c r="F7" s="55">
        <f>'Ricavi di vendita e val. prod.'!F20</f>
        <v>0</v>
      </c>
      <c r="G7" s="55">
        <f>'Ricavi di vendita e val. prod.'!G20</f>
        <v>0</v>
      </c>
      <c r="H7" s="56">
        <f>'Ricavi di vendita e val. prod.'!H20</f>
        <v>0</v>
      </c>
    </row>
    <row r="8" spans="1:8" ht="15" customHeight="1">
      <c r="A8" s="374" t="s">
        <v>188</v>
      </c>
      <c r="B8" s="57">
        <f t="shared" ref="B8:H8" si="0">SUM(B3:B7)</f>
        <v>0</v>
      </c>
      <c r="C8" s="57">
        <f t="shared" si="0"/>
        <v>0</v>
      </c>
      <c r="D8" s="57">
        <f t="shared" si="0"/>
        <v>0</v>
      </c>
      <c r="E8" s="57">
        <f t="shared" si="0"/>
        <v>0</v>
      </c>
      <c r="F8" s="57">
        <f t="shared" si="0"/>
        <v>0</v>
      </c>
      <c r="G8" s="57">
        <f t="shared" si="0"/>
        <v>0</v>
      </c>
      <c r="H8" s="58">
        <f t="shared" si="0"/>
        <v>0</v>
      </c>
    </row>
    <row r="9" spans="1:8" ht="15" customHeight="1">
      <c r="A9" s="372"/>
      <c r="B9" s="368"/>
      <c r="C9" s="369"/>
      <c r="D9" s="369"/>
      <c r="E9" s="369"/>
      <c r="F9" s="369"/>
      <c r="G9" s="369"/>
      <c r="H9" s="370"/>
    </row>
    <row r="10" spans="1:8" ht="15" customHeight="1">
      <c r="A10" s="390" t="s">
        <v>189</v>
      </c>
      <c r="B10" s="55">
        <f>'SP e CE consuntivi riclassific.'!D59</f>
        <v>0</v>
      </c>
      <c r="C10" s="55">
        <f>'Costi variabili e Costi fissi'!C20</f>
        <v>0</v>
      </c>
      <c r="D10" s="55">
        <f>'Costi variabili e Costi fissi'!D20</f>
        <v>0</v>
      </c>
      <c r="E10" s="55">
        <f>'Costi variabili e Costi fissi'!E20</f>
        <v>0</v>
      </c>
      <c r="F10" s="55">
        <f>'Costi variabili e Costi fissi'!F20</f>
        <v>0</v>
      </c>
      <c r="G10" s="55">
        <f>'Costi variabili e Costi fissi'!G20</f>
        <v>0</v>
      </c>
      <c r="H10" s="56">
        <f>'Costi variabili e Costi fissi'!H20</f>
        <v>0</v>
      </c>
    </row>
    <row r="11" spans="1:8" ht="15" customHeight="1">
      <c r="A11" s="390" t="s">
        <v>190</v>
      </c>
      <c r="B11" s="55">
        <f>'SP e CE consuntivi riclassific.'!D61+'SP e CE consuntivi riclassific.'!D62</f>
        <v>0</v>
      </c>
      <c r="C11" s="55">
        <f>'CE previsionale'!C17-'CE previsionale'!C16+'CE previsionale'!C22+'CE previsionale'!C23+'CE previsionale'!C24+'CE previsionale'!C25+'CE previsionale'!C26+'CE previsionale'!C27+'CE previsionale'!C28+'CE previsionale'!C29+'CE previsionale'!C43+'CE previsionale'!C44+'CE previsionale'!C45+'CE previsionale'!C46+'CE previsionale'!C47+'CE previsionale'!C48+'CE previsionale'!C49+'CE previsionale'!C50+'CE previsionale'!C51+'CE previsionale'!C52+'CE previsionale'!C53+'CE previsionale'!C54+'CE previsionale'!C57+'CE previsionale'!C58+'CE previsionale'!C59</f>
        <v>0</v>
      </c>
      <c r="D11" s="55">
        <f>'CE previsionale'!D17-'CE previsionale'!D16+'CE previsionale'!D22+'CE previsionale'!D23+'CE previsionale'!D24+'CE previsionale'!D25+'CE previsionale'!D26+'CE previsionale'!D27+'CE previsionale'!D28+'CE previsionale'!D29+'CE previsionale'!D43+'CE previsionale'!D44+'CE previsionale'!D45+'CE previsionale'!D46+'CE previsionale'!D47+'CE previsionale'!D48+'CE previsionale'!D49+'CE previsionale'!D50+'CE previsionale'!D51+'CE previsionale'!D52+'CE previsionale'!D53+'CE previsionale'!D54+'CE previsionale'!D57+'CE previsionale'!D58+'CE previsionale'!D59</f>
        <v>0</v>
      </c>
      <c r="E11" s="55">
        <f>'CE previsionale'!E17-'CE previsionale'!E16+'CE previsionale'!E22+'CE previsionale'!E23+'CE previsionale'!E24+'CE previsionale'!E25+'CE previsionale'!E26+'CE previsionale'!E27+'CE previsionale'!E28+'CE previsionale'!E29+'CE previsionale'!E43+'CE previsionale'!E44+'CE previsionale'!E45+'CE previsionale'!E46+'CE previsionale'!E47+'CE previsionale'!E48+'CE previsionale'!E49+'CE previsionale'!E50+'CE previsionale'!E51+'CE previsionale'!E52+'CE previsionale'!E53+'CE previsionale'!E54+'CE previsionale'!E57+'CE previsionale'!E58+'CE previsionale'!E59</f>
        <v>0</v>
      </c>
      <c r="F11" s="55">
        <f>'CE previsionale'!F17-'CE previsionale'!F16+'CE previsionale'!F22+'CE previsionale'!F23+'CE previsionale'!F24+'CE previsionale'!F25+'CE previsionale'!F26+'CE previsionale'!F27+'CE previsionale'!F28+'CE previsionale'!F29+'CE previsionale'!F43+'CE previsionale'!F44+'CE previsionale'!F45+'CE previsionale'!F46+'CE previsionale'!F47+'CE previsionale'!F48+'CE previsionale'!F49+'CE previsionale'!F50+'CE previsionale'!F51+'CE previsionale'!F52+'CE previsionale'!F53+'CE previsionale'!F54+'CE previsionale'!F57+'CE previsionale'!F58+'CE previsionale'!F59</f>
        <v>0</v>
      </c>
      <c r="G11" s="55">
        <f>'CE previsionale'!G17-'CE previsionale'!G16+'CE previsionale'!G22+'CE previsionale'!G23+'CE previsionale'!G24+'CE previsionale'!G25+'CE previsionale'!G26+'CE previsionale'!G27+'CE previsionale'!G28+'CE previsionale'!G29+'CE previsionale'!G43+'CE previsionale'!G44+'CE previsionale'!G45+'CE previsionale'!G46+'CE previsionale'!G47+'CE previsionale'!G48+'CE previsionale'!G49+'CE previsionale'!G50+'CE previsionale'!G51+'CE previsionale'!G52+'CE previsionale'!G53+'CE previsionale'!G54+'CE previsionale'!G57+'CE previsionale'!G58+'CE previsionale'!G59</f>
        <v>0</v>
      </c>
      <c r="H11" s="56">
        <f>'CE previsionale'!H17-'CE previsionale'!H16+'CE previsionale'!H22+'CE previsionale'!H23+'CE previsionale'!H24+'CE previsionale'!H25+'CE previsionale'!H26+'CE previsionale'!H27+'CE previsionale'!H28+'CE previsionale'!H29+'CE previsionale'!H43+'CE previsionale'!H44+'CE previsionale'!H45+'CE previsionale'!H46+'CE previsionale'!H47+'CE previsionale'!H48+'CE previsionale'!H49+'CE previsionale'!H50+'CE previsionale'!H51+'CE previsionale'!H52+'CE previsionale'!H53+'CE previsionale'!H54+'CE previsionale'!H57+'CE previsionale'!H58+'CE previsionale'!H59</f>
        <v>0</v>
      </c>
    </row>
    <row r="12" spans="1:8" ht="15" customHeight="1">
      <c r="A12" s="51" t="s">
        <v>179</v>
      </c>
      <c r="B12" s="55">
        <f>'Costi variabili e Costi fissi'!B21</f>
        <v>0</v>
      </c>
      <c r="C12" s="55">
        <f>'Costi variabili e Costi fissi'!C21</f>
        <v>0</v>
      </c>
      <c r="D12" s="55">
        <f>'Costi variabili e Costi fissi'!D21</f>
        <v>0</v>
      </c>
      <c r="E12" s="55">
        <f>'Costi variabili e Costi fissi'!E21</f>
        <v>0</v>
      </c>
      <c r="F12" s="55">
        <f>'Costi variabili e Costi fissi'!F21</f>
        <v>0</v>
      </c>
      <c r="G12" s="55">
        <f>'Costi variabili e Costi fissi'!G21</f>
        <v>0</v>
      </c>
      <c r="H12" s="56">
        <f>'Costi variabili e Costi fissi'!H21</f>
        <v>0</v>
      </c>
    </row>
    <row r="13" spans="1:8" ht="15" customHeight="1">
      <c r="A13" s="372" t="s">
        <v>191</v>
      </c>
      <c r="B13" s="57">
        <f>SUM(B10:B12)</f>
        <v>0</v>
      </c>
      <c r="C13" s="57">
        <f t="shared" ref="C13:H13" si="1">SUM(C10:C12)</f>
        <v>0</v>
      </c>
      <c r="D13" s="57">
        <f t="shared" si="1"/>
        <v>0</v>
      </c>
      <c r="E13" s="57">
        <f t="shared" si="1"/>
        <v>0</v>
      </c>
      <c r="F13" s="57">
        <f t="shared" si="1"/>
        <v>0</v>
      </c>
      <c r="G13" s="57">
        <f t="shared" si="1"/>
        <v>0</v>
      </c>
      <c r="H13" s="58">
        <f t="shared" si="1"/>
        <v>0</v>
      </c>
    </row>
    <row r="14" spans="1:8" ht="15" customHeight="1">
      <c r="A14" s="390"/>
      <c r="B14" s="67"/>
      <c r="C14" s="338"/>
      <c r="D14" s="338"/>
      <c r="E14" s="338"/>
      <c r="F14" s="338"/>
      <c r="G14" s="338"/>
      <c r="H14" s="339"/>
    </row>
    <row r="15" spans="1:8" ht="15" customHeight="1">
      <c r="A15" s="374" t="s">
        <v>98</v>
      </c>
      <c r="B15" s="57">
        <f>B8-B13</f>
        <v>0</v>
      </c>
      <c r="C15" s="57">
        <f t="shared" ref="C15:H15" si="2">C8-C13</f>
        <v>0</v>
      </c>
      <c r="D15" s="57">
        <f t="shared" si="2"/>
        <v>0</v>
      </c>
      <c r="E15" s="57">
        <f t="shared" si="2"/>
        <v>0</v>
      </c>
      <c r="F15" s="57">
        <f t="shared" si="2"/>
        <v>0</v>
      </c>
      <c r="G15" s="57">
        <f t="shared" si="2"/>
        <v>0</v>
      </c>
      <c r="H15" s="58">
        <f t="shared" si="2"/>
        <v>0</v>
      </c>
    </row>
    <row r="16" spans="1:8" ht="15" customHeight="1">
      <c r="A16" s="375" t="s">
        <v>192</v>
      </c>
      <c r="B16" s="55">
        <f>'CE consuntivo'!D17+'CE consuntivo'!D18+'CE consuntivo'!D20+'CE consuntivo'!D21</f>
        <v>0</v>
      </c>
      <c r="C16" s="55">
        <f>'Costo del lavoro'!C20</f>
        <v>0</v>
      </c>
      <c r="D16" s="55">
        <f>'Costo del lavoro'!D20</f>
        <v>0</v>
      </c>
      <c r="E16" s="55">
        <f>'Costo del lavoro'!E20</f>
        <v>0</v>
      </c>
      <c r="F16" s="55">
        <f>'Costo del lavoro'!F20</f>
        <v>0</v>
      </c>
      <c r="G16" s="55">
        <f>'Costo del lavoro'!G20</f>
        <v>0</v>
      </c>
      <c r="H16" s="56">
        <f>'Costo del lavoro'!H20</f>
        <v>0</v>
      </c>
    </row>
    <row r="17" spans="1:8" ht="15" customHeight="1">
      <c r="A17" s="51" t="s">
        <v>48</v>
      </c>
      <c r="B17" s="184">
        <f>'CE previsionale'!B40</f>
        <v>0</v>
      </c>
      <c r="C17" s="184">
        <f>'CE previsionale'!C40</f>
        <v>0</v>
      </c>
      <c r="D17" s="184">
        <f>'CE previsionale'!D40</f>
        <v>0</v>
      </c>
      <c r="E17" s="184">
        <f>'CE previsionale'!E40</f>
        <v>0</v>
      </c>
      <c r="F17" s="184">
        <f>'CE previsionale'!F40</f>
        <v>0</v>
      </c>
      <c r="G17" s="184">
        <f>'CE previsionale'!G40</f>
        <v>0</v>
      </c>
      <c r="H17" s="185">
        <f>'CE previsionale'!H40</f>
        <v>0</v>
      </c>
    </row>
    <row r="18" spans="1:8" ht="15" customHeight="1">
      <c r="A18" s="374" t="s">
        <v>193</v>
      </c>
      <c r="B18" s="63">
        <f>B15-B16-B17</f>
        <v>0</v>
      </c>
      <c r="C18" s="63">
        <f t="shared" ref="C18:H18" si="3">C15-C16-C17</f>
        <v>0</v>
      </c>
      <c r="D18" s="63">
        <f t="shared" si="3"/>
        <v>0</v>
      </c>
      <c r="E18" s="63">
        <f t="shared" si="3"/>
        <v>0</v>
      </c>
      <c r="F18" s="63">
        <f t="shared" si="3"/>
        <v>0</v>
      </c>
      <c r="G18" s="63">
        <f t="shared" si="3"/>
        <v>0</v>
      </c>
      <c r="H18" s="66">
        <f t="shared" si="3"/>
        <v>0</v>
      </c>
    </row>
    <row r="19" spans="1:8" ht="15" customHeight="1">
      <c r="A19" s="372"/>
      <c r="B19" s="368"/>
      <c r="C19" s="369"/>
      <c r="D19" s="369"/>
      <c r="E19" s="369"/>
      <c r="F19" s="369"/>
      <c r="G19" s="369"/>
      <c r="H19" s="370"/>
    </row>
    <row r="20" spans="1:8" ht="15" customHeight="1">
      <c r="A20" s="390" t="s">
        <v>51</v>
      </c>
      <c r="B20" s="62">
        <f>'CE previsionale'!B41</f>
        <v>0</v>
      </c>
      <c r="C20" s="62">
        <f>'CE previsionale'!C41</f>
        <v>0</v>
      </c>
      <c r="D20" s="62">
        <f>'CE previsionale'!D41</f>
        <v>0</v>
      </c>
      <c r="E20" s="62">
        <f>'CE previsionale'!E41</f>
        <v>0</v>
      </c>
      <c r="F20" s="62">
        <f>'CE previsionale'!F41</f>
        <v>0</v>
      </c>
      <c r="G20" s="62">
        <f>'CE previsionale'!G41</f>
        <v>0</v>
      </c>
      <c r="H20" s="296">
        <f>'CE previsionale'!H41</f>
        <v>0</v>
      </c>
    </row>
    <row r="21" spans="1:8" ht="15" customHeight="1">
      <c r="A21" s="390" t="s">
        <v>52</v>
      </c>
      <c r="B21" s="62">
        <f>'CE previsionale'!B42</f>
        <v>0</v>
      </c>
      <c r="C21" s="62">
        <f>'CE previsionale'!C42</f>
        <v>0</v>
      </c>
      <c r="D21" s="62">
        <f>'CE previsionale'!D42</f>
        <v>0</v>
      </c>
      <c r="E21" s="62">
        <f>'CE previsionale'!E42</f>
        <v>0</v>
      </c>
      <c r="F21" s="62">
        <f>'CE previsionale'!F42</f>
        <v>0</v>
      </c>
      <c r="G21" s="62">
        <f>'CE previsionale'!G42</f>
        <v>0</v>
      </c>
      <c r="H21" s="296">
        <f>'CE previsionale'!H42</f>
        <v>0</v>
      </c>
    </row>
    <row r="22" spans="1:8" ht="15" customHeight="1">
      <c r="A22" s="390" t="s">
        <v>30</v>
      </c>
      <c r="B22" s="62">
        <f>'CE previsionale'!B55</f>
        <v>0</v>
      </c>
      <c r="C22" s="62">
        <f>'CE previsionale'!C55</f>
        <v>0</v>
      </c>
      <c r="D22" s="62">
        <f>'CE previsionale'!D55</f>
        <v>0</v>
      </c>
      <c r="E22" s="62">
        <f>'CE previsionale'!E55</f>
        <v>0</v>
      </c>
      <c r="F22" s="62">
        <f>'CE previsionale'!F55</f>
        <v>0</v>
      </c>
      <c r="G22" s="62">
        <f>'CE previsionale'!G55</f>
        <v>0</v>
      </c>
      <c r="H22" s="296">
        <f>'CE previsionale'!H55</f>
        <v>0</v>
      </c>
    </row>
    <row r="23" spans="1:8" ht="15" customHeight="1">
      <c r="A23" s="367" t="s">
        <v>608</v>
      </c>
      <c r="B23" s="55">
        <f>'SP e CE consuntivi riclassific.'!D69+'SP e CE consuntivi riclassific.'!D71</f>
        <v>0</v>
      </c>
      <c r="C23" s="55">
        <f>'CE previsionale'!C16+'CE previsionale'!C56</f>
        <v>0</v>
      </c>
      <c r="D23" s="55">
        <f>'CE previsionale'!D16+'CE previsionale'!D56</f>
        <v>0</v>
      </c>
      <c r="E23" s="55">
        <f>'CE previsionale'!E16+'CE previsionale'!E56</f>
        <v>0</v>
      </c>
      <c r="F23" s="55">
        <f>'CE previsionale'!F16+'CE previsionale'!F56</f>
        <v>0</v>
      </c>
      <c r="G23" s="55">
        <f>'CE previsionale'!G16+'CE previsionale'!G56</f>
        <v>0</v>
      </c>
      <c r="H23" s="56">
        <f>'CE previsionale'!H16+'CE previsionale'!H56</f>
        <v>0</v>
      </c>
    </row>
    <row r="24" spans="1:8" ht="15" customHeight="1">
      <c r="A24" s="374" t="s">
        <v>195</v>
      </c>
      <c r="B24" s="63">
        <f t="shared" ref="B24:H24" si="4">SUM(B20:B23)</f>
        <v>0</v>
      </c>
      <c r="C24" s="63">
        <f t="shared" si="4"/>
        <v>0</v>
      </c>
      <c r="D24" s="63">
        <f t="shared" si="4"/>
        <v>0</v>
      </c>
      <c r="E24" s="63">
        <f t="shared" si="4"/>
        <v>0</v>
      </c>
      <c r="F24" s="63">
        <f t="shared" si="4"/>
        <v>0</v>
      </c>
      <c r="G24" s="63">
        <f t="shared" si="4"/>
        <v>0</v>
      </c>
      <c r="H24" s="66">
        <f t="shared" si="4"/>
        <v>0</v>
      </c>
    </row>
    <row r="25" spans="1:8" ht="15" customHeight="1">
      <c r="A25" s="367"/>
      <c r="B25" s="67"/>
      <c r="C25" s="338"/>
      <c r="D25" s="338"/>
      <c r="E25" s="338"/>
      <c r="F25" s="338"/>
      <c r="G25" s="338"/>
      <c r="H25" s="339"/>
    </row>
    <row r="26" spans="1:8" ht="15" customHeight="1">
      <c r="A26" s="374" t="s">
        <v>194</v>
      </c>
      <c r="B26" s="300">
        <f t="shared" ref="B26:H26" si="5">B18-B24</f>
        <v>0</v>
      </c>
      <c r="C26" s="300">
        <f t="shared" si="5"/>
        <v>0</v>
      </c>
      <c r="D26" s="300">
        <f t="shared" si="5"/>
        <v>0</v>
      </c>
      <c r="E26" s="300">
        <f t="shared" si="5"/>
        <v>0</v>
      </c>
      <c r="F26" s="300">
        <f t="shared" si="5"/>
        <v>0</v>
      </c>
      <c r="G26" s="300">
        <f t="shared" si="5"/>
        <v>0</v>
      </c>
      <c r="H26" s="301">
        <f t="shared" si="5"/>
        <v>0</v>
      </c>
    </row>
    <row r="27" spans="1:8" ht="15" customHeight="1">
      <c r="A27" s="390" t="s">
        <v>181</v>
      </c>
      <c r="B27" s="55">
        <f>'CE previsionale'!B64</f>
        <v>0</v>
      </c>
      <c r="C27" s="55">
        <f>'CE previsionale'!C64</f>
        <v>0</v>
      </c>
      <c r="D27" s="55">
        <f>'CE previsionale'!D64</f>
        <v>0</v>
      </c>
      <c r="E27" s="55">
        <f>'CE previsionale'!E64</f>
        <v>0</v>
      </c>
      <c r="F27" s="55">
        <f>'CE previsionale'!F64</f>
        <v>0</v>
      </c>
      <c r="G27" s="55">
        <f>'CE previsionale'!G64</f>
        <v>0</v>
      </c>
      <c r="H27" s="56">
        <f>'CE previsionale'!H64</f>
        <v>0</v>
      </c>
    </row>
    <row r="28" spans="1:8" ht="15" customHeight="1">
      <c r="A28" s="390" t="s">
        <v>99</v>
      </c>
      <c r="B28" s="55">
        <f>'CE previsionale'!B66</f>
        <v>0</v>
      </c>
      <c r="C28" s="55">
        <f>'CE previsionale'!C66</f>
        <v>0</v>
      </c>
      <c r="D28" s="55">
        <f>'CE previsionale'!D66</f>
        <v>0</v>
      </c>
      <c r="E28" s="55">
        <f>'CE previsionale'!E66</f>
        <v>0</v>
      </c>
      <c r="F28" s="55">
        <f>'CE previsionale'!F66</f>
        <v>0</v>
      </c>
      <c r="G28" s="55">
        <f>'CE previsionale'!G66</f>
        <v>0</v>
      </c>
      <c r="H28" s="56">
        <f>'CE previsionale'!H66</f>
        <v>0</v>
      </c>
    </row>
    <row r="29" spans="1:8" ht="15" customHeight="1">
      <c r="A29" s="51" t="s">
        <v>516</v>
      </c>
      <c r="B29" s="55">
        <f>'CE previsionale'!B67</f>
        <v>0</v>
      </c>
      <c r="C29" s="55">
        <f>'CE previsionale'!C67</f>
        <v>0</v>
      </c>
      <c r="D29" s="55">
        <f>'CE previsionale'!D67</f>
        <v>0</v>
      </c>
      <c r="E29" s="55">
        <f>'CE previsionale'!E67</f>
        <v>0</v>
      </c>
      <c r="F29" s="55">
        <f>'CE previsionale'!F67</f>
        <v>0</v>
      </c>
      <c r="G29" s="55">
        <f>'CE previsionale'!G67</f>
        <v>0</v>
      </c>
      <c r="H29" s="56">
        <f>'CE previsionale'!H67</f>
        <v>0</v>
      </c>
    </row>
    <row r="30" spans="1:8" ht="15" customHeight="1">
      <c r="A30" s="374" t="s">
        <v>196</v>
      </c>
      <c r="B30" s="57">
        <f>B26+B27-B28+B29</f>
        <v>0</v>
      </c>
      <c r="C30" s="57">
        <f t="shared" ref="C30:H30" si="6">C26+C27-C28+C29</f>
        <v>0</v>
      </c>
      <c r="D30" s="57">
        <f t="shared" si="6"/>
        <v>0</v>
      </c>
      <c r="E30" s="57">
        <f t="shared" si="6"/>
        <v>0</v>
      </c>
      <c r="F30" s="57">
        <f t="shared" si="6"/>
        <v>0</v>
      </c>
      <c r="G30" s="57">
        <f t="shared" si="6"/>
        <v>0</v>
      </c>
      <c r="H30" s="58">
        <f t="shared" si="6"/>
        <v>0</v>
      </c>
    </row>
    <row r="31" spans="1:8" ht="15" customHeight="1">
      <c r="A31" s="390" t="s">
        <v>184</v>
      </c>
      <c r="B31" s="55">
        <f>'CE previsionale'!B69</f>
        <v>0</v>
      </c>
      <c r="C31" s="55">
        <f>'CE previsionale'!C69</f>
        <v>0</v>
      </c>
      <c r="D31" s="55">
        <f>'CE previsionale'!D69</f>
        <v>0</v>
      </c>
      <c r="E31" s="55">
        <f>'CE previsionale'!E69</f>
        <v>0</v>
      </c>
      <c r="F31" s="55">
        <f>'CE previsionale'!F69</f>
        <v>0</v>
      </c>
      <c r="G31" s="55">
        <f>'CE previsionale'!G69</f>
        <v>0</v>
      </c>
      <c r="H31" s="56">
        <f>'CE previsionale'!H69</f>
        <v>0</v>
      </c>
    </row>
    <row r="32" spans="1:8" ht="15" customHeight="1">
      <c r="A32" s="375" t="s">
        <v>677</v>
      </c>
      <c r="B32" s="55">
        <f>'Ricavi di vendita e val. prod.'!B18+'Ricavi di vendita e val. prod.'!B19</f>
        <v>0</v>
      </c>
      <c r="C32" s="55">
        <f>'Ricavi di vendita e val. prod.'!C18+'Ricavi di vendita e val. prod.'!C19</f>
        <v>0</v>
      </c>
      <c r="D32" s="55">
        <f>'Ricavi di vendita e val. prod.'!D18+'Ricavi di vendita e val. prod.'!D19</f>
        <v>0</v>
      </c>
      <c r="E32" s="55">
        <f>'Ricavi di vendita e val. prod.'!E18+'Ricavi di vendita e val. prod.'!E19</f>
        <v>0</v>
      </c>
      <c r="F32" s="55">
        <f>'Ricavi di vendita e val. prod.'!F18+'Ricavi di vendita e val. prod.'!F19</f>
        <v>0</v>
      </c>
      <c r="G32" s="55">
        <f>'Ricavi di vendita e val. prod.'!G18+'Ricavi di vendita e val. prod.'!G19</f>
        <v>0</v>
      </c>
      <c r="H32" s="56">
        <f>'Ricavi di vendita e val. prod.'!H18+'Ricavi di vendita e val. prod.'!H19</f>
        <v>0</v>
      </c>
    </row>
    <row r="33" spans="1:8" ht="15" customHeight="1">
      <c r="A33" s="374" t="s">
        <v>197</v>
      </c>
      <c r="B33" s="57">
        <f>B30+B31+B32</f>
        <v>0</v>
      </c>
      <c r="C33" s="57">
        <f t="shared" ref="C33:H33" si="7">C30+C31+C32</f>
        <v>0</v>
      </c>
      <c r="D33" s="57">
        <f t="shared" si="7"/>
        <v>0</v>
      </c>
      <c r="E33" s="57">
        <f t="shared" si="7"/>
        <v>0</v>
      </c>
      <c r="F33" s="57">
        <f t="shared" si="7"/>
        <v>0</v>
      </c>
      <c r="G33" s="57">
        <f t="shared" si="7"/>
        <v>0</v>
      </c>
      <c r="H33" s="58">
        <f t="shared" si="7"/>
        <v>0</v>
      </c>
    </row>
    <row r="34" spans="1:8" ht="15" customHeight="1">
      <c r="A34" s="51" t="s">
        <v>543</v>
      </c>
      <c r="B34" s="55">
        <f>'CE previsionale'!B71</f>
        <v>0</v>
      </c>
      <c r="C34" s="55">
        <f>'CE previsionale'!C71</f>
        <v>0</v>
      </c>
      <c r="D34" s="55">
        <f>'CE previsionale'!D71</f>
        <v>0</v>
      </c>
      <c r="E34" s="55">
        <f>'CE previsionale'!E71</f>
        <v>0</v>
      </c>
      <c r="F34" s="55">
        <f>'CE previsionale'!F71</f>
        <v>0</v>
      </c>
      <c r="G34" s="55">
        <f>'CE previsionale'!G71</f>
        <v>0</v>
      </c>
      <c r="H34" s="56">
        <f>'CE previsionale'!H71</f>
        <v>0</v>
      </c>
    </row>
    <row r="35" spans="1:8" ht="15" customHeight="1" thickBot="1">
      <c r="A35" s="391" t="s">
        <v>100</v>
      </c>
      <c r="B35" s="294">
        <f>B33-B34</f>
        <v>0</v>
      </c>
      <c r="C35" s="294">
        <f t="shared" ref="C35:H35" si="8">C33-C34</f>
        <v>0</v>
      </c>
      <c r="D35" s="294">
        <f t="shared" si="8"/>
        <v>0</v>
      </c>
      <c r="E35" s="294">
        <f t="shared" si="8"/>
        <v>0</v>
      </c>
      <c r="F35" s="294">
        <f t="shared" si="8"/>
        <v>0</v>
      </c>
      <c r="G35" s="294">
        <f t="shared" si="8"/>
        <v>0</v>
      </c>
      <c r="H35" s="295">
        <f t="shared" si="8"/>
        <v>0</v>
      </c>
    </row>
    <row r="36" spans="1:8" ht="15" customHeight="1">
      <c r="A36" s="54"/>
      <c r="B36" s="54"/>
      <c r="C36" s="54"/>
      <c r="D36" s="54"/>
      <c r="E36" s="54"/>
      <c r="F36" s="54"/>
    </row>
    <row r="37" spans="1:8" ht="15" customHeight="1">
      <c r="A37" s="388"/>
      <c r="B37" s="392"/>
      <c r="C37" s="392"/>
      <c r="D37" s="392"/>
      <c r="E37" s="392"/>
      <c r="F37" s="392"/>
      <c r="G37" s="392"/>
      <c r="H37" s="392"/>
    </row>
    <row r="38" spans="1:8" ht="15" customHeight="1">
      <c r="A38" s="54"/>
      <c r="B38" s="54"/>
      <c r="C38" s="54"/>
      <c r="D38" s="54"/>
      <c r="E38" s="54"/>
      <c r="F38" s="54"/>
    </row>
    <row r="39" spans="1:8" ht="15" customHeight="1">
      <c r="A39" s="54"/>
      <c r="B39" s="54"/>
      <c r="C39" s="54"/>
      <c r="D39" s="54"/>
      <c r="E39" s="54"/>
      <c r="F39" s="54"/>
    </row>
    <row r="40" spans="1:8" ht="15" customHeight="1">
      <c r="A40" s="54"/>
      <c r="B40" s="54"/>
      <c r="C40" s="54"/>
      <c r="D40" s="54"/>
      <c r="E40" s="54"/>
      <c r="F40" s="54"/>
    </row>
    <row r="41" spans="1:8" ht="15" customHeight="1">
      <c r="A41" s="54"/>
      <c r="B41" s="54"/>
      <c r="C41" s="54"/>
      <c r="D41" s="54"/>
      <c r="E41" s="54"/>
      <c r="F41" s="54"/>
    </row>
    <row r="42" spans="1:8" ht="15" customHeight="1">
      <c r="A42" s="54"/>
      <c r="B42" s="54"/>
      <c r="C42" s="54"/>
      <c r="D42" s="54"/>
      <c r="E42" s="54"/>
      <c r="F42" s="54"/>
    </row>
    <row r="43" spans="1:8" ht="15" customHeight="1">
      <c r="A43" s="54"/>
      <c r="B43" s="54"/>
      <c r="C43" s="54"/>
      <c r="D43" s="54"/>
      <c r="E43" s="54"/>
      <c r="F43" s="54"/>
    </row>
    <row r="44" spans="1:8" ht="15" customHeight="1">
      <c r="A44" s="54"/>
      <c r="B44" s="54"/>
      <c r="C44" s="54"/>
      <c r="D44" s="54"/>
      <c r="E44" s="54"/>
      <c r="F44" s="54"/>
    </row>
    <row r="45" spans="1:8" ht="15" customHeight="1">
      <c r="A45" s="54"/>
      <c r="B45" s="54"/>
      <c r="C45" s="54"/>
      <c r="D45" s="54"/>
      <c r="E45" s="54"/>
      <c r="F45" s="54"/>
    </row>
  </sheetData>
  <sheetProtection password="B81E" sheet="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oglio17"/>
  <dimension ref="A1:H63"/>
  <sheetViews>
    <sheetView showGridLines="0" workbookViewId="0">
      <selection activeCell="B20" sqref="B20"/>
    </sheetView>
  </sheetViews>
  <sheetFormatPr defaultColWidth="9.140625" defaultRowHeight="12.75"/>
  <cols>
    <col min="1" max="1" width="59.7109375" style="54" customWidth="1"/>
    <col min="2" max="8" width="12.85546875" style="54" customWidth="1"/>
    <col min="9" max="16384" width="9.140625" style="54"/>
  </cols>
  <sheetData>
    <row r="1" spans="1:8" ht="15" customHeight="1" thickBot="1">
      <c r="A1" s="53" t="s">
        <v>229</v>
      </c>
    </row>
    <row r="2" spans="1:8" ht="15" customHeight="1">
      <c r="A2" s="393" t="s">
        <v>198</v>
      </c>
      <c r="B2" s="394"/>
      <c r="C2" s="394"/>
      <c r="D2" s="394"/>
      <c r="E2" s="394"/>
      <c r="F2" s="394"/>
      <c r="G2" s="394"/>
      <c r="H2" s="395"/>
    </row>
    <row r="3" spans="1:8" ht="15" customHeight="1">
      <c r="A3" s="396"/>
      <c r="B3" s="397">
        <f>'Ricavi di vendita e val. prod.'!B2</f>
        <v>2024</v>
      </c>
      <c r="C3" s="398">
        <f>'Ricavi di vendita e val. prod.'!C2</f>
        <v>2025</v>
      </c>
      <c r="D3" s="398">
        <f>'Ricavi di vendita e val. prod.'!D2</f>
        <v>2026</v>
      </c>
      <c r="E3" s="398">
        <f>'Ricavi di vendita e val. prod.'!E2</f>
        <v>2027</v>
      </c>
      <c r="F3" s="398">
        <f>'Ricavi di vendita e val. prod.'!F2</f>
        <v>2028</v>
      </c>
      <c r="G3" s="398">
        <f>'Ricavi di vendita e val. prod.'!G2</f>
        <v>2029</v>
      </c>
      <c r="H3" s="399">
        <f>'Ricavi di vendita e val. prod.'!H2</f>
        <v>2030</v>
      </c>
    </row>
    <row r="4" spans="1:8" ht="15" customHeight="1">
      <c r="A4" s="51" t="s">
        <v>97</v>
      </c>
      <c r="B4" s="55">
        <f>'SP consuntivo'!D88</f>
        <v>0</v>
      </c>
      <c r="C4" s="55">
        <f>'Bilanciamento fonte-impieghi'!C70</f>
        <v>0</v>
      </c>
      <c r="D4" s="55">
        <f>'Bilanciamento fonte-impieghi'!D70</f>
        <v>0</v>
      </c>
      <c r="E4" s="55">
        <f>'Bilanciamento fonte-impieghi'!E70</f>
        <v>0</v>
      </c>
      <c r="F4" s="55">
        <f>'Bilanciamento fonte-impieghi'!F70</f>
        <v>0</v>
      </c>
      <c r="G4" s="55">
        <f>'Bilanciamento fonte-impieghi'!G70</f>
        <v>0</v>
      </c>
      <c r="H4" s="56">
        <f>'Bilanciamento fonte-impieghi'!H70</f>
        <v>0</v>
      </c>
    </row>
    <row r="5" spans="1:8" ht="15" customHeight="1">
      <c r="A5" s="51" t="s">
        <v>199</v>
      </c>
      <c r="B5" s="55">
        <f>'SP consuntivo'!D83</f>
        <v>0</v>
      </c>
      <c r="C5" s="55">
        <f>'Bilanciamento fonte-impieghi'!C71</f>
        <v>0</v>
      </c>
      <c r="D5" s="55">
        <f>'Bilanciamento fonte-impieghi'!D71</f>
        <v>0</v>
      </c>
      <c r="E5" s="55">
        <f>'Bilanciamento fonte-impieghi'!E71</f>
        <v>0</v>
      </c>
      <c r="F5" s="55">
        <f>'Bilanciamento fonte-impieghi'!F71</f>
        <v>0</v>
      </c>
      <c r="G5" s="55">
        <f>'Bilanciamento fonte-impieghi'!G71</f>
        <v>0</v>
      </c>
      <c r="H5" s="56">
        <f>'Bilanciamento fonte-impieghi'!H71</f>
        <v>0</v>
      </c>
    </row>
    <row r="6" spans="1:8" ht="15" customHeight="1">
      <c r="A6" s="234" t="s">
        <v>200</v>
      </c>
      <c r="B6" s="57">
        <f t="shared" ref="B6:H6" si="0">SUM(B4:B5)</f>
        <v>0</v>
      </c>
      <c r="C6" s="57">
        <f t="shared" si="0"/>
        <v>0</v>
      </c>
      <c r="D6" s="57">
        <f t="shared" si="0"/>
        <v>0</v>
      </c>
      <c r="E6" s="57">
        <f t="shared" si="0"/>
        <v>0</v>
      </c>
      <c r="F6" s="57">
        <f t="shared" si="0"/>
        <v>0</v>
      </c>
      <c r="G6" s="57">
        <f t="shared" si="0"/>
        <v>0</v>
      </c>
      <c r="H6" s="58">
        <f t="shared" si="0"/>
        <v>0</v>
      </c>
    </row>
    <row r="7" spans="1:8" ht="15" customHeight="1">
      <c r="A7" s="250"/>
      <c r="H7" s="218"/>
    </row>
    <row r="8" spans="1:8" ht="15" customHeight="1">
      <c r="A8" s="51" t="s">
        <v>696</v>
      </c>
      <c r="B8" s="346">
        <f>'Crediti, rimanenze, debiti'!B7</f>
        <v>0</v>
      </c>
      <c r="C8" s="184">
        <f>'Crediti, rimanenze, debiti'!C7</f>
        <v>0</v>
      </c>
      <c r="D8" s="184">
        <f>'Crediti, rimanenze, debiti'!D7</f>
        <v>0</v>
      </c>
      <c r="E8" s="184">
        <f>'Crediti, rimanenze, debiti'!E7</f>
        <v>0</v>
      </c>
      <c r="F8" s="184">
        <f>'Crediti, rimanenze, debiti'!F7</f>
        <v>0</v>
      </c>
      <c r="G8" s="184">
        <f>'Crediti, rimanenze, debiti'!G7</f>
        <v>0</v>
      </c>
      <c r="H8" s="185">
        <f>'Crediti, rimanenze, debiti'!H7</f>
        <v>0</v>
      </c>
    </row>
    <row r="9" spans="1:8" ht="15" customHeight="1">
      <c r="A9" s="51" t="s">
        <v>528</v>
      </c>
      <c r="B9" s="259">
        <f>'Crediti, rimanenze, debiti'!B29</f>
        <v>0</v>
      </c>
      <c r="C9" s="55">
        <f>'Crediti, rimanenze, debiti'!C29</f>
        <v>0</v>
      </c>
      <c r="D9" s="55">
        <f>'Crediti, rimanenze, debiti'!D29</f>
        <v>0</v>
      </c>
      <c r="E9" s="55">
        <f>'Crediti, rimanenze, debiti'!E29</f>
        <v>0</v>
      </c>
      <c r="F9" s="55">
        <f>'Crediti, rimanenze, debiti'!F29</f>
        <v>0</v>
      </c>
      <c r="G9" s="55">
        <f>'Crediti, rimanenze, debiti'!G29</f>
        <v>0</v>
      </c>
      <c r="H9" s="56">
        <f>'Crediti, rimanenze, debiti'!H29</f>
        <v>0</v>
      </c>
    </row>
    <row r="10" spans="1:8" ht="15" customHeight="1">
      <c r="A10" s="51" t="s">
        <v>529</v>
      </c>
      <c r="B10" s="275">
        <f>'Crediti, rimanenze, debiti'!B30</f>
        <v>0</v>
      </c>
      <c r="C10" s="62">
        <f>'Crediti, rimanenze, debiti'!C30</f>
        <v>0</v>
      </c>
      <c r="D10" s="62">
        <f>'Crediti, rimanenze, debiti'!D30</f>
        <v>0</v>
      </c>
      <c r="E10" s="62">
        <f>'Crediti, rimanenze, debiti'!E30</f>
        <v>0</v>
      </c>
      <c r="F10" s="62">
        <f>'Crediti, rimanenze, debiti'!F30</f>
        <v>0</v>
      </c>
      <c r="G10" s="62">
        <f>'Crediti, rimanenze, debiti'!G30</f>
        <v>0</v>
      </c>
      <c r="H10" s="296">
        <f>'Crediti, rimanenze, debiti'!H30</f>
        <v>0</v>
      </c>
    </row>
    <row r="11" spans="1:8" ht="15" customHeight="1">
      <c r="A11" s="51" t="s">
        <v>524</v>
      </c>
      <c r="B11" s="275">
        <f>'Crediti, rimanenze, debiti'!B31</f>
        <v>0</v>
      </c>
      <c r="C11" s="275">
        <f>'Crediti, rimanenze, debiti'!C31</f>
        <v>0</v>
      </c>
      <c r="D11" s="275">
        <f>'Crediti, rimanenze, debiti'!D31</f>
        <v>0</v>
      </c>
      <c r="E11" s="275">
        <f>'Crediti, rimanenze, debiti'!E31</f>
        <v>0</v>
      </c>
      <c r="F11" s="275">
        <f>'Crediti, rimanenze, debiti'!F31</f>
        <v>0</v>
      </c>
      <c r="G11" s="275">
        <f>'Crediti, rimanenze, debiti'!G31</f>
        <v>0</v>
      </c>
      <c r="H11" s="345">
        <f>'Crediti, rimanenze, debiti'!H31</f>
        <v>0</v>
      </c>
    </row>
    <row r="12" spans="1:8" ht="15" customHeight="1">
      <c r="A12" s="51" t="s">
        <v>64</v>
      </c>
      <c r="B12" s="275">
        <f>'Crediti, rimanenze, debiti'!B24+'SP consuntivo'!D57+'SP consuntivo'!D60+'SP consuntivo'!D63+'SP consuntivo'!D74+'SP consuntivo'!D2</f>
        <v>0</v>
      </c>
      <c r="C12" s="62">
        <f>'Crediti, rimanenze, debiti'!C24</f>
        <v>0</v>
      </c>
      <c r="D12" s="62">
        <f>'Crediti, rimanenze, debiti'!D24</f>
        <v>0</v>
      </c>
      <c r="E12" s="62">
        <f>'Crediti, rimanenze, debiti'!E24</f>
        <v>0</v>
      </c>
      <c r="F12" s="62">
        <f>'Crediti, rimanenze, debiti'!F24</f>
        <v>0</v>
      </c>
      <c r="G12" s="62">
        <f>'Crediti, rimanenze, debiti'!G24</f>
        <v>0</v>
      </c>
      <c r="H12" s="296">
        <f>'Crediti, rimanenze, debiti'!H24</f>
        <v>0</v>
      </c>
    </row>
    <row r="13" spans="1:8" ht="15" customHeight="1">
      <c r="A13" s="51" t="s">
        <v>201</v>
      </c>
      <c r="B13" s="275">
        <f>'SP consuntivo'!D66+'SP consuntivo'!D69</f>
        <v>0</v>
      </c>
      <c r="C13" s="62">
        <f>IF('Comp. straord., iva, imposte'!C16&lt;0,-'Comp. straord., iva, imposte'!C16,0)</f>
        <v>0</v>
      </c>
      <c r="D13" s="62">
        <f>IF('Comp. straord., iva, imposte'!D16&lt;0,-'Comp. straord., iva, imposte'!D16,0)</f>
        <v>0</v>
      </c>
      <c r="E13" s="62">
        <f>IF('Comp. straord., iva, imposte'!E16&lt;0,-'Comp. straord., iva, imposte'!E16,0)</f>
        <v>0</v>
      </c>
      <c r="F13" s="62">
        <f>IF('Comp. straord., iva, imposte'!F16&lt;0,-'Comp. straord., iva, imposte'!F16,0)</f>
        <v>0</v>
      </c>
      <c r="G13" s="62">
        <f>IF('Comp. straord., iva, imposte'!G16&lt;0,-'Comp. straord., iva, imposte'!G16,0)</f>
        <v>0</v>
      </c>
      <c r="H13" s="296">
        <f>IF('Comp. straord., iva, imposte'!H16&lt;0,-'Comp. straord., iva, imposte'!H16,0)</f>
        <v>0</v>
      </c>
    </row>
    <row r="14" spans="1:8" ht="15" customHeight="1">
      <c r="A14" s="51" t="s">
        <v>63</v>
      </c>
      <c r="B14" s="275">
        <f>'Crediti, rimanenze, debiti'!B23</f>
        <v>0</v>
      </c>
      <c r="C14" s="275">
        <f>'Crediti, rimanenze, debiti'!C23</f>
        <v>0</v>
      </c>
      <c r="D14" s="275">
        <f>'Crediti, rimanenze, debiti'!D23</f>
        <v>0</v>
      </c>
      <c r="E14" s="275">
        <f>'Crediti, rimanenze, debiti'!E23</f>
        <v>0</v>
      </c>
      <c r="F14" s="275">
        <f>'Crediti, rimanenze, debiti'!F23</f>
        <v>0</v>
      </c>
      <c r="G14" s="275">
        <f>'Crediti, rimanenze, debiti'!G23</f>
        <v>0</v>
      </c>
      <c r="H14" s="345">
        <f>'Crediti, rimanenze, debiti'!H23</f>
        <v>0</v>
      </c>
    </row>
    <row r="15" spans="1:8" ht="15" customHeight="1">
      <c r="A15" s="234" t="s">
        <v>82</v>
      </c>
      <c r="B15" s="400">
        <f t="shared" ref="B15:H15" si="1">SUM(B8:B14)</f>
        <v>0</v>
      </c>
      <c r="C15" s="400">
        <f t="shared" si="1"/>
        <v>0</v>
      </c>
      <c r="D15" s="400">
        <f t="shared" si="1"/>
        <v>0</v>
      </c>
      <c r="E15" s="400">
        <f t="shared" si="1"/>
        <v>0</v>
      </c>
      <c r="F15" s="400">
        <f t="shared" si="1"/>
        <v>0</v>
      </c>
      <c r="G15" s="400">
        <f t="shared" si="1"/>
        <v>0</v>
      </c>
      <c r="H15" s="387">
        <f t="shared" si="1"/>
        <v>0</v>
      </c>
    </row>
    <row r="16" spans="1:8" ht="15" customHeight="1">
      <c r="A16" s="250"/>
      <c r="B16" s="338"/>
      <c r="C16" s="338"/>
      <c r="D16" s="338"/>
      <c r="E16" s="338"/>
      <c r="F16" s="338"/>
      <c r="G16" s="338"/>
      <c r="H16" s="339"/>
    </row>
    <row r="17" spans="1:8" ht="15" customHeight="1">
      <c r="A17" s="51" t="s">
        <v>83</v>
      </c>
      <c r="B17" s="275">
        <f>'Investimenti e ammortamenti'!B19</f>
        <v>0</v>
      </c>
      <c r="C17" s="62">
        <f>'Investimenti e ammortamenti'!C19</f>
        <v>0</v>
      </c>
      <c r="D17" s="62">
        <f>'Investimenti e ammortamenti'!D19</f>
        <v>0</v>
      </c>
      <c r="E17" s="62">
        <f>'Investimenti e ammortamenti'!E19</f>
        <v>0</v>
      </c>
      <c r="F17" s="62">
        <f>'Investimenti e ammortamenti'!F19</f>
        <v>0</v>
      </c>
      <c r="G17" s="62">
        <f>'Investimenti e ammortamenti'!G19</f>
        <v>0</v>
      </c>
      <c r="H17" s="296">
        <f>'Investimenti e ammortamenti'!H19</f>
        <v>0</v>
      </c>
    </row>
    <row r="18" spans="1:8" ht="15" customHeight="1">
      <c r="A18" s="51" t="s">
        <v>539</v>
      </c>
      <c r="B18" s="259">
        <f>'Investimenti e ammortamenti'!B77</f>
        <v>0</v>
      </c>
      <c r="C18" s="55">
        <f>'Investimenti e ammortamenti'!C77</f>
        <v>0</v>
      </c>
      <c r="D18" s="55">
        <f>'Investimenti e ammortamenti'!D77</f>
        <v>0</v>
      </c>
      <c r="E18" s="55">
        <f>'Investimenti e ammortamenti'!E77</f>
        <v>0</v>
      </c>
      <c r="F18" s="55">
        <f>'Investimenti e ammortamenti'!F77</f>
        <v>0</v>
      </c>
      <c r="G18" s="55">
        <f>'Investimenti e ammortamenti'!G77</f>
        <v>0</v>
      </c>
      <c r="H18" s="56">
        <f>'Investimenti e ammortamenti'!H77</f>
        <v>0</v>
      </c>
    </row>
    <row r="19" spans="1:8" ht="15" customHeight="1">
      <c r="A19" s="234" t="s">
        <v>84</v>
      </c>
      <c r="B19" s="248">
        <f>SUM(B17:B18)</f>
        <v>0</v>
      </c>
      <c r="C19" s="57">
        <f t="shared" ref="C19:H19" si="2">SUM(C17:C18)</f>
        <v>0</v>
      </c>
      <c r="D19" s="57">
        <f t="shared" si="2"/>
        <v>0</v>
      </c>
      <c r="E19" s="57">
        <f t="shared" si="2"/>
        <v>0</v>
      </c>
      <c r="F19" s="57">
        <f t="shared" si="2"/>
        <v>0</v>
      </c>
      <c r="G19" s="57">
        <f t="shared" si="2"/>
        <v>0</v>
      </c>
      <c r="H19" s="58">
        <f t="shared" si="2"/>
        <v>0</v>
      </c>
    </row>
    <row r="20" spans="1:8" ht="15" customHeight="1">
      <c r="A20" s="51" t="s">
        <v>85</v>
      </c>
      <c r="B20" s="275">
        <f>'Investimenti e ammortamenti'!B22</f>
        <v>0</v>
      </c>
      <c r="C20" s="62">
        <f>'Investimenti e ammortamenti'!C22</f>
        <v>0</v>
      </c>
      <c r="D20" s="62">
        <f>'Investimenti e ammortamenti'!D22</f>
        <v>0</v>
      </c>
      <c r="E20" s="62">
        <f>'Investimenti e ammortamenti'!E22</f>
        <v>0</v>
      </c>
      <c r="F20" s="62">
        <f>'Investimenti e ammortamenti'!F22</f>
        <v>0</v>
      </c>
      <c r="G20" s="62">
        <f>'Investimenti e ammortamenti'!G22</f>
        <v>0</v>
      </c>
      <c r="H20" s="296">
        <f>'Investimenti e ammortamenti'!H22</f>
        <v>0</v>
      </c>
    </row>
    <row r="21" spans="1:8" ht="15" customHeight="1">
      <c r="A21" s="51" t="s">
        <v>540</v>
      </c>
      <c r="B21" s="259">
        <f>'Investimenti e ammortamenti'!B80</f>
        <v>0</v>
      </c>
      <c r="C21" s="55">
        <f>'Investimenti e ammortamenti'!C80</f>
        <v>0</v>
      </c>
      <c r="D21" s="55">
        <f>'Investimenti e ammortamenti'!D80</f>
        <v>0</v>
      </c>
      <c r="E21" s="55">
        <f>'Investimenti e ammortamenti'!E80</f>
        <v>0</v>
      </c>
      <c r="F21" s="55">
        <f>'Investimenti e ammortamenti'!F80</f>
        <v>0</v>
      </c>
      <c r="G21" s="55">
        <f>'Investimenti e ammortamenti'!G80</f>
        <v>0</v>
      </c>
      <c r="H21" s="56">
        <f>'Investimenti e ammortamenti'!H80</f>
        <v>0</v>
      </c>
    </row>
    <row r="22" spans="1:8" ht="15" customHeight="1">
      <c r="A22" s="234" t="s">
        <v>86</v>
      </c>
      <c r="B22" s="401">
        <f>SUM(B20:B21)</f>
        <v>0</v>
      </c>
      <c r="C22" s="63">
        <f t="shared" ref="C22:H22" si="3">SUM(C20:C21)</f>
        <v>0</v>
      </c>
      <c r="D22" s="63">
        <f t="shared" si="3"/>
        <v>0</v>
      </c>
      <c r="E22" s="63">
        <f t="shared" si="3"/>
        <v>0</v>
      </c>
      <c r="F22" s="63">
        <f t="shared" si="3"/>
        <v>0</v>
      </c>
      <c r="G22" s="63">
        <f t="shared" si="3"/>
        <v>0</v>
      </c>
      <c r="H22" s="66">
        <f t="shared" si="3"/>
        <v>0</v>
      </c>
    </row>
    <row r="23" spans="1:8" ht="15" customHeight="1">
      <c r="A23" s="51" t="s">
        <v>202</v>
      </c>
      <c r="B23" s="259">
        <f>'SP consuntivo'!D42</f>
        <v>0</v>
      </c>
      <c r="C23" s="55">
        <f>'Bilanciamento fonte-impieghi'!C4</f>
        <v>0</v>
      </c>
      <c r="D23" s="55">
        <f>'Bilanciamento fonte-impieghi'!D4</f>
        <v>0</v>
      </c>
      <c r="E23" s="55">
        <f>'Bilanciamento fonte-impieghi'!E4</f>
        <v>0</v>
      </c>
      <c r="F23" s="55">
        <f>'Bilanciamento fonte-impieghi'!F4</f>
        <v>0</v>
      </c>
      <c r="G23" s="55">
        <f>'Bilanciamento fonte-impieghi'!G4</f>
        <v>0</v>
      </c>
      <c r="H23" s="56">
        <f>'Bilanciamento fonte-impieghi'!H4</f>
        <v>0</v>
      </c>
    </row>
    <row r="24" spans="1:8" ht="15" customHeight="1">
      <c r="A24" s="234" t="s">
        <v>87</v>
      </c>
      <c r="B24" s="400">
        <f>B19+B22+B23</f>
        <v>0</v>
      </c>
      <c r="C24" s="400">
        <f t="shared" ref="C24:H24" si="4">C19+C22+C23</f>
        <v>0</v>
      </c>
      <c r="D24" s="400">
        <f t="shared" si="4"/>
        <v>0</v>
      </c>
      <c r="E24" s="400">
        <f t="shared" si="4"/>
        <v>0</v>
      </c>
      <c r="F24" s="400">
        <f t="shared" si="4"/>
        <v>0</v>
      </c>
      <c r="G24" s="400">
        <f t="shared" si="4"/>
        <v>0</v>
      </c>
      <c r="H24" s="387">
        <f t="shared" si="4"/>
        <v>0</v>
      </c>
    </row>
    <row r="25" spans="1:8" ht="15" customHeight="1">
      <c r="A25" s="250"/>
      <c r="B25" s="338"/>
      <c r="C25" s="338"/>
      <c r="D25" s="338"/>
      <c r="E25" s="338"/>
      <c r="F25" s="338"/>
      <c r="G25" s="338"/>
      <c r="H25" s="339"/>
    </row>
    <row r="26" spans="1:8" ht="15" customHeight="1">
      <c r="A26" s="402" t="s">
        <v>203</v>
      </c>
      <c r="B26" s="403">
        <f t="shared" ref="B26:H26" si="5">B6+B15+B24</f>
        <v>0</v>
      </c>
      <c r="C26" s="403">
        <f t="shared" si="5"/>
        <v>0</v>
      </c>
      <c r="D26" s="403">
        <f t="shared" si="5"/>
        <v>0</v>
      </c>
      <c r="E26" s="403">
        <f t="shared" si="5"/>
        <v>0</v>
      </c>
      <c r="F26" s="403">
        <f t="shared" si="5"/>
        <v>0</v>
      </c>
      <c r="G26" s="403">
        <f t="shared" si="5"/>
        <v>0</v>
      </c>
      <c r="H26" s="379">
        <f t="shared" si="5"/>
        <v>0</v>
      </c>
    </row>
    <row r="27" spans="1:8" ht="15" customHeight="1">
      <c r="A27" s="250"/>
      <c r="B27" s="302"/>
      <c r="C27" s="302"/>
      <c r="D27" s="302"/>
      <c r="E27" s="302"/>
      <c r="F27" s="302"/>
      <c r="G27" s="302"/>
      <c r="H27" s="303"/>
    </row>
    <row r="28" spans="1:8" ht="15" customHeight="1">
      <c r="A28" s="307" t="s">
        <v>204</v>
      </c>
      <c r="B28" s="302"/>
      <c r="C28" s="302"/>
      <c r="D28" s="302"/>
      <c r="E28" s="302"/>
      <c r="F28" s="302"/>
      <c r="G28" s="302"/>
      <c r="H28" s="303"/>
    </row>
    <row r="29" spans="1:8" ht="15" customHeight="1">
      <c r="A29" s="404"/>
      <c r="B29" s="405">
        <f>B3</f>
        <v>2024</v>
      </c>
      <c r="C29" s="405">
        <f t="shared" ref="C29:H29" si="6">C3</f>
        <v>2025</v>
      </c>
      <c r="D29" s="405">
        <f t="shared" si="6"/>
        <v>2026</v>
      </c>
      <c r="E29" s="405">
        <f t="shared" si="6"/>
        <v>2027</v>
      </c>
      <c r="F29" s="405">
        <f t="shared" si="6"/>
        <v>2028</v>
      </c>
      <c r="G29" s="405">
        <f t="shared" si="6"/>
        <v>2029</v>
      </c>
      <c r="H29" s="406">
        <f t="shared" si="6"/>
        <v>2030</v>
      </c>
    </row>
    <row r="30" spans="1:8" ht="15" customHeight="1">
      <c r="A30" s="51" t="s">
        <v>168</v>
      </c>
      <c r="B30" s="184">
        <f>'Crediti, rimanenze, debiti'!B40</f>
        <v>0</v>
      </c>
      <c r="C30" s="55">
        <f>'Crediti, rimanenze, debiti'!C40</f>
        <v>0</v>
      </c>
      <c r="D30" s="55">
        <f>'Crediti, rimanenze, debiti'!D40</f>
        <v>0</v>
      </c>
      <c r="E30" s="55">
        <f>'Crediti, rimanenze, debiti'!E40</f>
        <v>0</v>
      </c>
      <c r="F30" s="55">
        <f>'Crediti, rimanenze, debiti'!F40</f>
        <v>0</v>
      </c>
      <c r="G30" s="55">
        <f>'Crediti, rimanenze, debiti'!G40</f>
        <v>0</v>
      </c>
      <c r="H30" s="56">
        <f>'Crediti, rimanenze, debiti'!H40</f>
        <v>0</v>
      </c>
    </row>
    <row r="31" spans="1:8" ht="15" customHeight="1">
      <c r="A31" s="51" t="s">
        <v>208</v>
      </c>
      <c r="B31" s="55">
        <f>'SP consuntivo'!D148</f>
        <v>0</v>
      </c>
      <c r="C31" s="62">
        <f>IF('Comp. straord., iva, imposte'!C16&gt;0,'Comp. straord., iva, imposte'!C16,0)+'Comp. straord., iva, imposte'!C29</f>
        <v>0</v>
      </c>
      <c r="D31" s="62">
        <f>IF('Comp. straord., iva, imposte'!D16&gt;0,'Comp. straord., iva, imposte'!D16,0)+'Comp. straord., iva, imposte'!D29</f>
        <v>0</v>
      </c>
      <c r="E31" s="62">
        <f>IF('Comp. straord., iva, imposte'!E16&gt;0,'Comp. straord., iva, imposte'!E16,0)+'Comp. straord., iva, imposte'!E29</f>
        <v>0</v>
      </c>
      <c r="F31" s="62">
        <f>IF('Comp. straord., iva, imposte'!F16&gt;0,'Comp. straord., iva, imposte'!F16,0)+'Comp. straord., iva, imposte'!F29</f>
        <v>0</v>
      </c>
      <c r="G31" s="62">
        <f>IF('Comp. straord., iva, imposte'!G16&gt;0,'Comp. straord., iva, imposte'!G16,0)+'Comp. straord., iva, imposte'!G29</f>
        <v>0</v>
      </c>
      <c r="H31" s="296">
        <f>IF('Comp. straord., iva, imposte'!H16&gt;0,'Comp. straord., iva, imposte'!H16,0)+'Comp. straord., iva, imposte'!H29</f>
        <v>0</v>
      </c>
    </row>
    <row r="32" spans="1:8" ht="15" customHeight="1">
      <c r="A32" s="51" t="s">
        <v>205</v>
      </c>
      <c r="B32" s="55">
        <f>'Crediti, rimanenze, debiti'!B55</f>
        <v>0</v>
      </c>
      <c r="C32" s="55">
        <f>'Crediti, rimanenze, debiti'!C55</f>
        <v>0</v>
      </c>
      <c r="D32" s="55">
        <f>'Crediti, rimanenze, debiti'!D55</f>
        <v>0</v>
      </c>
      <c r="E32" s="55">
        <f>'Crediti, rimanenze, debiti'!E55</f>
        <v>0</v>
      </c>
      <c r="F32" s="55">
        <f>'Crediti, rimanenze, debiti'!F55</f>
        <v>0</v>
      </c>
      <c r="G32" s="55">
        <f>'Crediti, rimanenze, debiti'!G55</f>
        <v>0</v>
      </c>
      <c r="H32" s="56">
        <f>'Crediti, rimanenze, debiti'!H55</f>
        <v>0</v>
      </c>
    </row>
    <row r="33" spans="1:8" ht="15" customHeight="1">
      <c r="A33" s="51" t="s">
        <v>0</v>
      </c>
      <c r="B33" s="55">
        <f>'Crediti, rimanenze, debiti'!B56+'Crediti, rimanenze, debiti'!B54+'SP consuntivo'!D139+'SP consuntivo'!D142+'SP consuntivo'!D145</f>
        <v>0</v>
      </c>
      <c r="C33" s="55">
        <f>'Crediti, rimanenze, debiti'!C56</f>
        <v>0</v>
      </c>
      <c r="D33" s="55">
        <f>'Crediti, rimanenze, debiti'!D56</f>
        <v>0</v>
      </c>
      <c r="E33" s="55">
        <f>'Crediti, rimanenze, debiti'!E56</f>
        <v>0</v>
      </c>
      <c r="F33" s="55">
        <f>'Crediti, rimanenze, debiti'!F56</f>
        <v>0</v>
      </c>
      <c r="G33" s="55">
        <f>'Crediti, rimanenze, debiti'!G56</f>
        <v>0</v>
      </c>
      <c r="H33" s="56">
        <f>'Crediti, rimanenze, debiti'!H56</f>
        <v>0</v>
      </c>
    </row>
    <row r="34" spans="1:8" ht="15" customHeight="1">
      <c r="A34" s="51" t="s">
        <v>206</v>
      </c>
      <c r="B34" s="55">
        <f>'SP consuntivo'!D112</f>
        <v>0</v>
      </c>
      <c r="C34" s="55">
        <f>'CE previsionale'!C40+B34</f>
        <v>0</v>
      </c>
      <c r="D34" s="55">
        <f>'CE previsionale'!D40+C34</f>
        <v>0</v>
      </c>
      <c r="E34" s="55">
        <f>'CE previsionale'!E40+D34</f>
        <v>0</v>
      </c>
      <c r="F34" s="55">
        <f>'CE previsionale'!F40+E34</f>
        <v>0</v>
      </c>
      <c r="G34" s="55">
        <f>'CE previsionale'!G40+F34</f>
        <v>0</v>
      </c>
      <c r="H34" s="56">
        <f>'CE previsionale'!H40+G34</f>
        <v>0</v>
      </c>
    </row>
    <row r="35" spans="1:8" ht="15" customHeight="1">
      <c r="A35" s="51" t="s">
        <v>207</v>
      </c>
      <c r="B35" s="55">
        <f>'Crediti, rimanenze, debiti'!B61</f>
        <v>0</v>
      </c>
      <c r="C35" s="55">
        <f>'Crediti, rimanenze, debiti'!C61</f>
        <v>0</v>
      </c>
      <c r="D35" s="55">
        <f>'Crediti, rimanenze, debiti'!D61</f>
        <v>0</v>
      </c>
      <c r="E35" s="55">
        <f>'Crediti, rimanenze, debiti'!E61</f>
        <v>0</v>
      </c>
      <c r="F35" s="55">
        <f>'Crediti, rimanenze, debiti'!F61</f>
        <v>0</v>
      </c>
      <c r="G35" s="55">
        <f>'Crediti, rimanenze, debiti'!G61</f>
        <v>0</v>
      </c>
      <c r="H35" s="56">
        <f>'Crediti, rimanenze, debiti'!H61</f>
        <v>0</v>
      </c>
    </row>
    <row r="36" spans="1:8" ht="15" customHeight="1">
      <c r="A36" s="51" t="s">
        <v>63</v>
      </c>
      <c r="B36" s="55">
        <f>'Crediti, rimanenze, debiti'!B57</f>
        <v>0</v>
      </c>
      <c r="C36" s="55">
        <f>'Crediti, rimanenze, debiti'!C57</f>
        <v>0</v>
      </c>
      <c r="D36" s="55">
        <f>'Crediti, rimanenze, debiti'!D57</f>
        <v>0</v>
      </c>
      <c r="E36" s="55">
        <f>'Crediti, rimanenze, debiti'!E57</f>
        <v>0</v>
      </c>
      <c r="F36" s="55">
        <f>'Crediti, rimanenze, debiti'!F57</f>
        <v>0</v>
      </c>
      <c r="G36" s="55">
        <f>'Crediti, rimanenze, debiti'!G57</f>
        <v>0</v>
      </c>
      <c r="H36" s="56">
        <f>'Crediti, rimanenze, debiti'!H57</f>
        <v>0</v>
      </c>
    </row>
    <row r="37" spans="1:8" ht="15" customHeight="1">
      <c r="A37" s="407" t="s">
        <v>89</v>
      </c>
      <c r="B37" s="300">
        <f t="shared" ref="B37:H37" si="7">SUM(B30:B36)</f>
        <v>0</v>
      </c>
      <c r="C37" s="300">
        <f t="shared" si="7"/>
        <v>0</v>
      </c>
      <c r="D37" s="300">
        <f t="shared" si="7"/>
        <v>0</v>
      </c>
      <c r="E37" s="300">
        <f t="shared" si="7"/>
        <v>0</v>
      </c>
      <c r="F37" s="300">
        <f t="shared" si="7"/>
        <v>0</v>
      </c>
      <c r="G37" s="300">
        <f t="shared" si="7"/>
        <v>0</v>
      </c>
      <c r="H37" s="301">
        <f t="shared" si="7"/>
        <v>0</v>
      </c>
    </row>
    <row r="38" spans="1:8" ht="15" customHeight="1">
      <c r="A38" s="250"/>
      <c r="B38" s="302"/>
      <c r="C38" s="302"/>
      <c r="D38" s="302"/>
      <c r="E38" s="302"/>
      <c r="F38" s="302"/>
      <c r="G38" s="302"/>
      <c r="H38" s="303"/>
    </row>
    <row r="39" spans="1:8" ht="15" customHeight="1">
      <c r="A39" s="51" t="s">
        <v>209</v>
      </c>
      <c r="B39" s="55">
        <f>'SP consuntivo'!D125</f>
        <v>0</v>
      </c>
      <c r="C39" s="55">
        <f>'Bilanciamento fonte-impieghi'!C47</f>
        <v>0</v>
      </c>
      <c r="D39" s="55">
        <f>'Bilanciamento fonte-impieghi'!D47</f>
        <v>0</v>
      </c>
      <c r="E39" s="55">
        <f>'Bilanciamento fonte-impieghi'!E47</f>
        <v>0</v>
      </c>
      <c r="F39" s="55">
        <f>'Bilanciamento fonte-impieghi'!F47</f>
        <v>0</v>
      </c>
      <c r="G39" s="55">
        <f>'Bilanciamento fonte-impieghi'!G47</f>
        <v>0</v>
      </c>
      <c r="H39" s="56">
        <f>'Bilanciamento fonte-impieghi'!H47</f>
        <v>0</v>
      </c>
    </row>
    <row r="40" spans="1:8" ht="15" customHeight="1">
      <c r="A40" s="51" t="s">
        <v>210</v>
      </c>
      <c r="B40" s="55">
        <f>'SP consuntivo'!D128</f>
        <v>0</v>
      </c>
      <c r="C40" s="55">
        <f>'Bilanciamento fonte-impieghi'!C48</f>
        <v>0</v>
      </c>
      <c r="D40" s="55">
        <f>'Bilanciamento fonte-impieghi'!D48</f>
        <v>0</v>
      </c>
      <c r="E40" s="55">
        <f>'Bilanciamento fonte-impieghi'!E48</f>
        <v>0</v>
      </c>
      <c r="F40" s="55">
        <f>'Bilanciamento fonte-impieghi'!F48</f>
        <v>0</v>
      </c>
      <c r="G40" s="55">
        <f>'Bilanciamento fonte-impieghi'!G48</f>
        <v>0</v>
      </c>
      <c r="H40" s="56">
        <f>'Bilanciamento fonte-impieghi'!H48</f>
        <v>0</v>
      </c>
    </row>
    <row r="41" spans="1:8" ht="15" customHeight="1">
      <c r="A41" s="51" t="s">
        <v>215</v>
      </c>
      <c r="B41" s="55">
        <f>'SP consuntivo'!D122</f>
        <v>0</v>
      </c>
      <c r="C41" s="55">
        <f>'Bilanciamento fonte-impieghi'!C49</f>
        <v>0</v>
      </c>
      <c r="D41" s="55">
        <f>'Bilanciamento fonte-impieghi'!D49</f>
        <v>0</v>
      </c>
      <c r="E41" s="55">
        <f>'Bilanciamento fonte-impieghi'!E49</f>
        <v>0</v>
      </c>
      <c r="F41" s="55">
        <f>'Bilanciamento fonte-impieghi'!F49</f>
        <v>0</v>
      </c>
      <c r="G41" s="55">
        <f>'Bilanciamento fonte-impieghi'!G49</f>
        <v>0</v>
      </c>
      <c r="H41" s="56">
        <f>'Bilanciamento fonte-impieghi'!H49</f>
        <v>0</v>
      </c>
    </row>
    <row r="42" spans="1:8" ht="15" customHeight="1">
      <c r="A42" s="234" t="s">
        <v>211</v>
      </c>
      <c r="B42" s="57">
        <f t="shared" ref="B42:H42" si="8">SUM(B39:B41)</f>
        <v>0</v>
      </c>
      <c r="C42" s="57">
        <f t="shared" si="8"/>
        <v>0</v>
      </c>
      <c r="D42" s="57">
        <f t="shared" si="8"/>
        <v>0</v>
      </c>
      <c r="E42" s="57">
        <f t="shared" si="8"/>
        <v>0</v>
      </c>
      <c r="F42" s="57">
        <f t="shared" si="8"/>
        <v>0</v>
      </c>
      <c r="G42" s="57">
        <f t="shared" si="8"/>
        <v>0</v>
      </c>
      <c r="H42" s="58">
        <f t="shared" si="8"/>
        <v>0</v>
      </c>
    </row>
    <row r="43" spans="1:8" ht="15" customHeight="1">
      <c r="A43" s="307"/>
      <c r="B43" s="408"/>
      <c r="C43" s="408"/>
      <c r="D43" s="408"/>
      <c r="E43" s="408"/>
      <c r="F43" s="408"/>
      <c r="G43" s="408"/>
      <c r="H43" s="409"/>
    </row>
    <row r="44" spans="1:8" ht="15" customHeight="1">
      <c r="A44" s="51" t="s">
        <v>213</v>
      </c>
      <c r="B44" s="55">
        <f>'SP consuntivo'!D115+'SP consuntivo'!D118</f>
        <v>0</v>
      </c>
      <c r="C44" s="55">
        <f>'Bilanciamento fonte-impieghi'!C50</f>
        <v>0</v>
      </c>
      <c r="D44" s="55">
        <f>'Bilanciamento fonte-impieghi'!D50</f>
        <v>0</v>
      </c>
      <c r="E44" s="55">
        <f>'Bilanciamento fonte-impieghi'!E50</f>
        <v>0</v>
      </c>
      <c r="F44" s="55">
        <f>'Bilanciamento fonte-impieghi'!F50</f>
        <v>0</v>
      </c>
      <c r="G44" s="55">
        <f>'Bilanciamento fonte-impieghi'!G50</f>
        <v>0</v>
      </c>
      <c r="H44" s="56">
        <f>'Bilanciamento fonte-impieghi'!H50</f>
        <v>0</v>
      </c>
    </row>
    <row r="45" spans="1:8" ht="15" customHeight="1">
      <c r="A45" s="51" t="s">
        <v>212</v>
      </c>
      <c r="B45" s="55">
        <f>'SP consuntivo'!D126</f>
        <v>0</v>
      </c>
      <c r="C45" s="55">
        <f>'Bilanciamento fonte-impieghi'!C51</f>
        <v>0</v>
      </c>
      <c r="D45" s="55">
        <f>'Bilanciamento fonte-impieghi'!D51</f>
        <v>0</v>
      </c>
      <c r="E45" s="55">
        <f>'Bilanciamento fonte-impieghi'!E51</f>
        <v>0</v>
      </c>
      <c r="F45" s="55">
        <f>'Bilanciamento fonte-impieghi'!F51</f>
        <v>0</v>
      </c>
      <c r="G45" s="55">
        <f>'Bilanciamento fonte-impieghi'!G51</f>
        <v>0</v>
      </c>
      <c r="H45" s="56">
        <f>'Bilanciamento fonte-impieghi'!H51</f>
        <v>0</v>
      </c>
    </row>
    <row r="46" spans="1:8" ht="15" customHeight="1">
      <c r="A46" s="51" t="s">
        <v>214</v>
      </c>
      <c r="B46" s="55">
        <f>'SP consuntivo'!D129</f>
        <v>0</v>
      </c>
      <c r="C46" s="55">
        <f>'Bilanciamento fonte-impieghi'!C52</f>
        <v>0</v>
      </c>
      <c r="D46" s="55">
        <f>'Bilanciamento fonte-impieghi'!D52</f>
        <v>0</v>
      </c>
      <c r="E46" s="55">
        <f>'Bilanciamento fonte-impieghi'!E52</f>
        <v>0</v>
      </c>
      <c r="F46" s="55">
        <f>'Bilanciamento fonte-impieghi'!F52</f>
        <v>0</v>
      </c>
      <c r="G46" s="55">
        <f>'Bilanciamento fonte-impieghi'!G52</f>
        <v>0</v>
      </c>
      <c r="H46" s="56">
        <f>'Bilanciamento fonte-impieghi'!H52</f>
        <v>0</v>
      </c>
    </row>
    <row r="47" spans="1:8" ht="15" customHeight="1">
      <c r="A47" s="51" t="s">
        <v>752</v>
      </c>
      <c r="B47" s="55"/>
      <c r="C47" s="55">
        <f>'Bilanciamento fonte-impieghi'!C53</f>
        <v>0</v>
      </c>
      <c r="D47" s="55">
        <f>'Bilanciamento fonte-impieghi'!D53</f>
        <v>0</v>
      </c>
      <c r="E47" s="55">
        <f>'Bilanciamento fonte-impieghi'!E53</f>
        <v>0</v>
      </c>
      <c r="F47" s="55">
        <f>'Bilanciamento fonte-impieghi'!F53</f>
        <v>0</v>
      </c>
      <c r="G47" s="55">
        <f>'Bilanciamento fonte-impieghi'!G53</f>
        <v>0</v>
      </c>
      <c r="H47" s="56">
        <f>'Bilanciamento fonte-impieghi'!H53</f>
        <v>0</v>
      </c>
    </row>
    <row r="48" spans="1:8" ht="15" customHeight="1">
      <c r="A48" s="51" t="s">
        <v>216</v>
      </c>
      <c r="B48" s="55">
        <f>'SP consuntivo'!D123</f>
        <v>0</v>
      </c>
      <c r="C48" s="55">
        <f>'Bilanciamento fonte-impieghi'!C54</f>
        <v>0</v>
      </c>
      <c r="D48" s="55">
        <f>'Bilanciamento fonte-impieghi'!D54</f>
        <v>0</v>
      </c>
      <c r="E48" s="55">
        <f>'Bilanciamento fonte-impieghi'!E54</f>
        <v>0</v>
      </c>
      <c r="F48" s="55">
        <f>'Bilanciamento fonte-impieghi'!F54</f>
        <v>0</v>
      </c>
      <c r="G48" s="55">
        <f>'Bilanciamento fonte-impieghi'!G54</f>
        <v>0</v>
      </c>
      <c r="H48" s="56">
        <f>'Bilanciamento fonte-impieghi'!H54</f>
        <v>0</v>
      </c>
    </row>
    <row r="49" spans="1:8" ht="15" customHeight="1">
      <c r="A49" s="234" t="s">
        <v>217</v>
      </c>
      <c r="B49" s="57">
        <f t="shared" ref="B49:H49" si="9">SUM(B44:B48)</f>
        <v>0</v>
      </c>
      <c r="C49" s="57">
        <f t="shared" si="9"/>
        <v>0</v>
      </c>
      <c r="D49" s="57">
        <f t="shared" si="9"/>
        <v>0</v>
      </c>
      <c r="E49" s="57">
        <f t="shared" si="9"/>
        <v>0</v>
      </c>
      <c r="F49" s="57">
        <f t="shared" si="9"/>
        <v>0</v>
      </c>
      <c r="G49" s="57">
        <f t="shared" si="9"/>
        <v>0</v>
      </c>
      <c r="H49" s="58">
        <f t="shared" si="9"/>
        <v>0</v>
      </c>
    </row>
    <row r="50" spans="1:8" ht="15" customHeight="1">
      <c r="A50" s="250"/>
      <c r="B50" s="302"/>
      <c r="C50" s="302"/>
      <c r="D50" s="302"/>
      <c r="E50" s="302"/>
      <c r="F50" s="302"/>
      <c r="G50" s="302"/>
      <c r="H50" s="303"/>
    </row>
    <row r="51" spans="1:8" ht="15" customHeight="1">
      <c r="A51" s="234" t="s">
        <v>218</v>
      </c>
      <c r="B51" s="57">
        <f t="shared" ref="B51:H51" si="10">B42+B49</f>
        <v>0</v>
      </c>
      <c r="C51" s="57">
        <f t="shared" si="10"/>
        <v>0</v>
      </c>
      <c r="D51" s="57">
        <f t="shared" si="10"/>
        <v>0</v>
      </c>
      <c r="E51" s="57">
        <f t="shared" si="10"/>
        <v>0</v>
      </c>
      <c r="F51" s="57">
        <f t="shared" si="10"/>
        <v>0</v>
      </c>
      <c r="G51" s="57">
        <f t="shared" si="10"/>
        <v>0</v>
      </c>
      <c r="H51" s="58">
        <f t="shared" si="10"/>
        <v>0</v>
      </c>
    </row>
    <row r="52" spans="1:8" ht="15" customHeight="1">
      <c r="A52" s="250"/>
      <c r="B52" s="302"/>
      <c r="C52" s="302"/>
      <c r="D52" s="302"/>
      <c r="E52" s="302"/>
      <c r="F52" s="302"/>
      <c r="G52" s="302"/>
      <c r="H52" s="303"/>
    </row>
    <row r="53" spans="1:8" ht="15" customHeight="1">
      <c r="A53" s="51" t="s">
        <v>219</v>
      </c>
      <c r="B53" s="55">
        <f>'SP consuntivo'!D97</f>
        <v>0</v>
      </c>
      <c r="C53" s="55">
        <f>'Bilanciamento fonte-impieghi'!C60</f>
        <v>0</v>
      </c>
      <c r="D53" s="55">
        <f>'Bilanciamento fonte-impieghi'!D60</f>
        <v>0</v>
      </c>
      <c r="E53" s="55">
        <f>'Bilanciamento fonte-impieghi'!E60</f>
        <v>0</v>
      </c>
      <c r="F53" s="55">
        <f>'Bilanciamento fonte-impieghi'!F60</f>
        <v>0</v>
      </c>
      <c r="G53" s="55">
        <f>'Bilanciamento fonte-impieghi'!G60</f>
        <v>0</v>
      </c>
      <c r="H53" s="56">
        <f>'Bilanciamento fonte-impieghi'!H60</f>
        <v>0</v>
      </c>
    </row>
    <row r="54" spans="1:8" ht="15" customHeight="1">
      <c r="A54" s="51" t="s">
        <v>220</v>
      </c>
      <c r="B54" s="55">
        <f>'SP consuntivo'!D100</f>
        <v>0</v>
      </c>
      <c r="C54" s="55">
        <f>'Bilanciamento fonte-impieghi'!C62</f>
        <v>0</v>
      </c>
      <c r="D54" s="55">
        <f>'Bilanciamento fonte-impieghi'!D62</f>
        <v>0</v>
      </c>
      <c r="E54" s="55">
        <f>'Bilanciamento fonte-impieghi'!E62</f>
        <v>0</v>
      </c>
      <c r="F54" s="55">
        <f>'Bilanciamento fonte-impieghi'!F62</f>
        <v>0</v>
      </c>
      <c r="G54" s="55">
        <f>'Bilanciamento fonte-impieghi'!G62</f>
        <v>0</v>
      </c>
      <c r="H54" s="56">
        <f>'Bilanciamento fonte-impieghi'!H62</f>
        <v>0</v>
      </c>
    </row>
    <row r="55" spans="1:8" ht="15" customHeight="1">
      <c r="A55" s="51" t="s">
        <v>221</v>
      </c>
      <c r="B55" s="55">
        <f>'SP consuntivo'!D98+'SP consuntivo'!D99+'SP consuntivo'!D101+'SP consuntivo'!D102+'SP consuntivo'!D103</f>
        <v>0</v>
      </c>
      <c r="C55" s="55">
        <f>'Bilanciamento fonte-impieghi'!C63</f>
        <v>0</v>
      </c>
      <c r="D55" s="55">
        <f>'Bilanciamento fonte-impieghi'!D63</f>
        <v>0</v>
      </c>
      <c r="E55" s="55">
        <f>'Bilanciamento fonte-impieghi'!E63</f>
        <v>0</v>
      </c>
      <c r="F55" s="55">
        <f>'Bilanciamento fonte-impieghi'!F63</f>
        <v>0</v>
      </c>
      <c r="G55" s="55">
        <f>'Bilanciamento fonte-impieghi'!G63</f>
        <v>0</v>
      </c>
      <c r="H55" s="56">
        <f>'Bilanciamento fonte-impieghi'!H63</f>
        <v>0</v>
      </c>
    </row>
    <row r="56" spans="1:8" ht="15" customHeight="1">
      <c r="A56" s="51" t="s">
        <v>222</v>
      </c>
      <c r="B56" s="247">
        <v>0</v>
      </c>
      <c r="C56" s="55">
        <f>'Bilanciamento fonte-impieghi'!C61</f>
        <v>0</v>
      </c>
      <c r="D56" s="55">
        <f>'Bilanciamento fonte-impieghi'!D61</f>
        <v>0</v>
      </c>
      <c r="E56" s="55">
        <f>'Bilanciamento fonte-impieghi'!E61</f>
        <v>0</v>
      </c>
      <c r="F56" s="55">
        <f>'Bilanciamento fonte-impieghi'!F61</f>
        <v>0</v>
      </c>
      <c r="G56" s="55">
        <f>'Bilanciamento fonte-impieghi'!G61</f>
        <v>0</v>
      </c>
      <c r="H56" s="56">
        <f>'Bilanciamento fonte-impieghi'!H61</f>
        <v>0</v>
      </c>
    </row>
    <row r="57" spans="1:8" ht="15" customHeight="1">
      <c r="A57" s="51" t="s">
        <v>538</v>
      </c>
      <c r="B57" s="55">
        <f>'SP consuntivo'!D104</f>
        <v>0</v>
      </c>
      <c r="C57" s="55">
        <f>'Bilanciamento fonte-impieghi'!C64</f>
        <v>0</v>
      </c>
      <c r="D57" s="55">
        <f>'Bilanciamento fonte-impieghi'!D64</f>
        <v>0</v>
      </c>
      <c r="E57" s="55">
        <f>'Bilanciamento fonte-impieghi'!E64</f>
        <v>0</v>
      </c>
      <c r="F57" s="55">
        <f>'Bilanciamento fonte-impieghi'!F64</f>
        <v>0</v>
      </c>
      <c r="G57" s="55">
        <f>'Bilanciamento fonte-impieghi'!G64</f>
        <v>0</v>
      </c>
      <c r="H57" s="56">
        <f>'Bilanciamento fonte-impieghi'!H64</f>
        <v>0</v>
      </c>
    </row>
    <row r="58" spans="1:8" ht="15" customHeight="1">
      <c r="A58" s="51" t="s">
        <v>223</v>
      </c>
      <c r="B58" s="55">
        <f>'SP consuntivo'!D105</f>
        <v>0</v>
      </c>
      <c r="C58" s="55">
        <f>'Bilanciamento fonte-impieghi'!C65</f>
        <v>0</v>
      </c>
      <c r="D58" s="55">
        <f>'Bilanciamento fonte-impieghi'!D65</f>
        <v>0</v>
      </c>
      <c r="E58" s="55">
        <f>'Bilanciamento fonte-impieghi'!E65</f>
        <v>0</v>
      </c>
      <c r="F58" s="55">
        <f>'Bilanciamento fonte-impieghi'!F65</f>
        <v>0</v>
      </c>
      <c r="G58" s="55">
        <f>'Bilanciamento fonte-impieghi'!G65</f>
        <v>0</v>
      </c>
      <c r="H58" s="56">
        <f>'Bilanciamento fonte-impieghi'!H65</f>
        <v>0</v>
      </c>
    </row>
    <row r="59" spans="1:8" ht="15" customHeight="1">
      <c r="A59" s="234" t="s">
        <v>224</v>
      </c>
      <c r="B59" s="57">
        <f t="shared" ref="B59:H59" si="11">SUM(B53:B58)</f>
        <v>0</v>
      </c>
      <c r="C59" s="57">
        <f t="shared" si="11"/>
        <v>0</v>
      </c>
      <c r="D59" s="57">
        <f t="shared" si="11"/>
        <v>0</v>
      </c>
      <c r="E59" s="57">
        <f t="shared" si="11"/>
        <v>0</v>
      </c>
      <c r="F59" s="57">
        <f t="shared" si="11"/>
        <v>0</v>
      </c>
      <c r="G59" s="57">
        <f t="shared" si="11"/>
        <v>0</v>
      </c>
      <c r="H59" s="58">
        <f t="shared" si="11"/>
        <v>0</v>
      </c>
    </row>
    <row r="60" spans="1:8" ht="15" customHeight="1">
      <c r="A60" s="250"/>
      <c r="B60" s="302"/>
      <c r="C60" s="302"/>
      <c r="D60" s="302"/>
      <c r="E60" s="302"/>
      <c r="F60" s="302"/>
      <c r="G60" s="302"/>
      <c r="H60" s="303"/>
    </row>
    <row r="61" spans="1:8" ht="15" customHeight="1" thickBot="1">
      <c r="A61" s="410" t="s">
        <v>607</v>
      </c>
      <c r="B61" s="294">
        <f t="shared" ref="B61:H61" si="12">B37+B42+B49+B59</f>
        <v>0</v>
      </c>
      <c r="C61" s="294">
        <f t="shared" si="12"/>
        <v>0</v>
      </c>
      <c r="D61" s="294">
        <f t="shared" si="12"/>
        <v>0</v>
      </c>
      <c r="E61" s="294">
        <f t="shared" si="12"/>
        <v>0</v>
      </c>
      <c r="F61" s="294">
        <f t="shared" si="12"/>
        <v>0</v>
      </c>
      <c r="G61" s="294">
        <f t="shared" si="12"/>
        <v>0</v>
      </c>
      <c r="H61" s="295">
        <f t="shared" si="12"/>
        <v>0</v>
      </c>
    </row>
    <row r="62" spans="1:8" ht="15" customHeight="1"/>
    <row r="63" spans="1:8" ht="15" customHeight="1">
      <c r="A63" s="388"/>
      <c r="B63" s="389"/>
      <c r="C63" s="389"/>
      <c r="D63" s="389"/>
      <c r="E63" s="389"/>
      <c r="F63" s="389"/>
      <c r="G63" s="389"/>
      <c r="H63" s="389"/>
    </row>
  </sheetData>
  <sheetProtection password="B81E" sheet="1" objects="1" scenarios="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oglio18"/>
  <dimension ref="A1:H73"/>
  <sheetViews>
    <sheetView showGridLines="0" workbookViewId="0">
      <selection activeCell="A23" sqref="A23"/>
    </sheetView>
  </sheetViews>
  <sheetFormatPr defaultColWidth="9.140625" defaultRowHeight="12.75"/>
  <cols>
    <col min="1" max="1" width="59.7109375" style="50" customWidth="1"/>
    <col min="2" max="8" width="12.85546875" style="50" customWidth="1"/>
    <col min="9" max="16384" width="9.140625" style="50"/>
  </cols>
  <sheetData>
    <row r="1" spans="1:8" ht="15" customHeight="1" thickBot="1">
      <c r="A1" s="124" t="s">
        <v>230</v>
      </c>
    </row>
    <row r="2" spans="1:8" ht="15" customHeight="1">
      <c r="A2" s="150" t="s">
        <v>541</v>
      </c>
      <c r="B2" s="145"/>
      <c r="C2" s="145"/>
      <c r="D2" s="145"/>
      <c r="E2" s="145"/>
      <c r="F2" s="145"/>
      <c r="G2" s="145"/>
      <c r="H2" s="146"/>
    </row>
    <row r="3" spans="1:8" ht="15" customHeight="1">
      <c r="A3" s="118"/>
      <c r="B3" s="147">
        <f>'CE previsionale riclassificato'!B2</f>
        <v>2024</v>
      </c>
      <c r="C3" s="147">
        <f>'CE previsionale riclassificato'!C2</f>
        <v>2025</v>
      </c>
      <c r="D3" s="147">
        <f>'CE previsionale riclassificato'!D2</f>
        <v>2026</v>
      </c>
      <c r="E3" s="147">
        <f>'CE previsionale riclassificato'!E2</f>
        <v>2027</v>
      </c>
      <c r="F3" s="147">
        <f>'CE previsionale riclassificato'!F2</f>
        <v>2028</v>
      </c>
      <c r="G3" s="147">
        <f>'CE previsionale riclassificato'!G2</f>
        <v>2029</v>
      </c>
      <c r="H3" s="148">
        <f>'CE previsionale riclassificato'!H2</f>
        <v>2030</v>
      </c>
    </row>
    <row r="4" spans="1:8" ht="15" customHeight="1">
      <c r="A4" s="118" t="s">
        <v>202</v>
      </c>
      <c r="B4" s="129">
        <f>'SP previsionale'!B23</f>
        <v>0</v>
      </c>
      <c r="C4" s="64">
        <v>0</v>
      </c>
      <c r="D4" s="64">
        <v>0</v>
      </c>
      <c r="E4" s="64">
        <v>0</v>
      </c>
      <c r="F4" s="64">
        <v>0</v>
      </c>
      <c r="G4" s="64">
        <v>0</v>
      </c>
      <c r="H4" s="65">
        <v>0</v>
      </c>
    </row>
    <row r="5" spans="1:8" ht="15" customHeight="1">
      <c r="A5" s="125"/>
      <c r="H5" s="126"/>
    </row>
    <row r="6" spans="1:8" ht="15" customHeight="1">
      <c r="A6" s="123" t="s">
        <v>104</v>
      </c>
      <c r="H6" s="126"/>
    </row>
    <row r="7" spans="1:8" ht="15" customHeight="1">
      <c r="A7" s="118"/>
      <c r="B7" s="151">
        <f t="shared" ref="B7:H7" si="0">B3</f>
        <v>2024</v>
      </c>
      <c r="C7" s="151">
        <f t="shared" si="0"/>
        <v>2025</v>
      </c>
      <c r="D7" s="151">
        <f t="shared" si="0"/>
        <v>2026</v>
      </c>
      <c r="E7" s="151">
        <f t="shared" si="0"/>
        <v>2027</v>
      </c>
      <c r="F7" s="151">
        <f t="shared" si="0"/>
        <v>2028</v>
      </c>
      <c r="G7" s="151">
        <f t="shared" si="0"/>
        <v>2029</v>
      </c>
      <c r="H7" s="152">
        <f t="shared" si="0"/>
        <v>2030</v>
      </c>
    </row>
    <row r="8" spans="1:8" ht="15" customHeight="1">
      <c r="A8" s="122" t="s">
        <v>101</v>
      </c>
      <c r="B8" s="153"/>
      <c r="C8" s="154"/>
      <c r="D8" s="154"/>
      <c r="E8" s="154"/>
      <c r="F8" s="154"/>
      <c r="G8" s="154"/>
      <c r="H8" s="155"/>
    </row>
    <row r="9" spans="1:8" ht="15" customHeight="1">
      <c r="A9" s="121" t="s">
        <v>97</v>
      </c>
      <c r="B9" s="156"/>
      <c r="C9" s="171">
        <v>0.01</v>
      </c>
      <c r="D9" s="172">
        <v>0.01</v>
      </c>
      <c r="E9" s="172">
        <v>0.01</v>
      </c>
      <c r="F9" s="172">
        <v>0.01</v>
      </c>
      <c r="G9" s="172">
        <v>0.01</v>
      </c>
      <c r="H9" s="173">
        <v>0.01</v>
      </c>
    </row>
    <row r="10" spans="1:8" ht="15" customHeight="1">
      <c r="A10" s="121" t="s">
        <v>199</v>
      </c>
      <c r="B10" s="157"/>
      <c r="C10" s="174">
        <v>0.02</v>
      </c>
      <c r="D10" s="175">
        <v>0.02</v>
      </c>
      <c r="E10" s="175">
        <v>0.02</v>
      </c>
      <c r="F10" s="175">
        <v>0.02</v>
      </c>
      <c r="G10" s="175">
        <v>0.02</v>
      </c>
      <c r="H10" s="176">
        <v>0.02</v>
      </c>
    </row>
    <row r="11" spans="1:8" ht="15" customHeight="1">
      <c r="A11" s="121" t="s">
        <v>202</v>
      </c>
      <c r="B11" s="157"/>
      <c r="C11" s="174">
        <v>2.5000000000000001E-2</v>
      </c>
      <c r="D11" s="175">
        <v>2.5000000000000001E-2</v>
      </c>
      <c r="E11" s="175">
        <v>2.5000000000000001E-2</v>
      </c>
      <c r="F11" s="175">
        <v>2.5000000000000001E-2</v>
      </c>
      <c r="G11" s="175">
        <v>2.5000000000000001E-2</v>
      </c>
      <c r="H11" s="176">
        <v>2.5000000000000001E-2</v>
      </c>
    </row>
    <row r="12" spans="1:8" ht="15" customHeight="1">
      <c r="A12" s="125"/>
      <c r="C12" s="177"/>
      <c r="D12" s="177"/>
      <c r="E12" s="177"/>
      <c r="F12" s="177"/>
      <c r="G12" s="177"/>
      <c r="H12" s="178"/>
    </row>
    <row r="13" spans="1:8" ht="15" customHeight="1">
      <c r="A13" s="122" t="s">
        <v>102</v>
      </c>
      <c r="B13" s="153"/>
      <c r="C13" s="179"/>
      <c r="D13" s="179"/>
      <c r="E13" s="179"/>
      <c r="F13" s="179"/>
      <c r="G13" s="179"/>
      <c r="H13" s="137"/>
    </row>
    <row r="14" spans="1:8" ht="15" customHeight="1">
      <c r="A14" s="158" t="s">
        <v>231</v>
      </c>
      <c r="B14" s="153"/>
      <c r="C14" s="179"/>
      <c r="D14" s="179"/>
      <c r="E14" s="179"/>
      <c r="F14" s="179"/>
      <c r="G14" s="179"/>
      <c r="H14" s="137"/>
    </row>
    <row r="15" spans="1:8" ht="15" customHeight="1">
      <c r="A15" s="118" t="s">
        <v>209</v>
      </c>
      <c r="B15" s="156"/>
      <c r="C15" s="172">
        <v>7.0000000000000007E-2</v>
      </c>
      <c r="D15" s="172">
        <v>7.0000000000000007E-2</v>
      </c>
      <c r="E15" s="172">
        <v>7.0000000000000007E-2</v>
      </c>
      <c r="F15" s="172">
        <v>7.0000000000000007E-2</v>
      </c>
      <c r="G15" s="172">
        <v>7.0000000000000007E-2</v>
      </c>
      <c r="H15" s="173">
        <v>7.0000000000000007E-2</v>
      </c>
    </row>
    <row r="16" spans="1:8" ht="15" customHeight="1">
      <c r="A16" s="118" t="s">
        <v>210</v>
      </c>
      <c r="B16" s="157"/>
      <c r="C16" s="175">
        <v>0.08</v>
      </c>
      <c r="D16" s="175">
        <v>0.08</v>
      </c>
      <c r="E16" s="175">
        <v>0.08</v>
      </c>
      <c r="F16" s="175">
        <v>0.08</v>
      </c>
      <c r="G16" s="175">
        <v>0.08</v>
      </c>
      <c r="H16" s="176">
        <v>0.08</v>
      </c>
    </row>
    <row r="17" spans="1:8" ht="15" customHeight="1">
      <c r="A17" s="118" t="s">
        <v>215</v>
      </c>
      <c r="B17" s="159"/>
      <c r="C17" s="180">
        <v>0</v>
      </c>
      <c r="D17" s="180">
        <v>0</v>
      </c>
      <c r="E17" s="180">
        <v>0</v>
      </c>
      <c r="F17" s="180">
        <v>0</v>
      </c>
      <c r="G17" s="180">
        <v>0</v>
      </c>
      <c r="H17" s="181">
        <v>0</v>
      </c>
    </row>
    <row r="18" spans="1:8" ht="15" customHeight="1">
      <c r="A18" s="121"/>
      <c r="B18" s="153"/>
      <c r="C18" s="179"/>
      <c r="D18" s="179"/>
      <c r="E18" s="179"/>
      <c r="F18" s="179"/>
      <c r="G18" s="179"/>
      <c r="H18" s="137"/>
    </row>
    <row r="19" spans="1:8" ht="15" customHeight="1">
      <c r="A19" s="158" t="s">
        <v>232</v>
      </c>
      <c r="B19" s="153"/>
      <c r="C19" s="179"/>
      <c r="D19" s="179"/>
      <c r="E19" s="179"/>
      <c r="F19" s="179"/>
      <c r="G19" s="179"/>
      <c r="H19" s="137"/>
    </row>
    <row r="20" spans="1:8" ht="15" customHeight="1">
      <c r="A20" s="118" t="s">
        <v>213</v>
      </c>
      <c r="B20" s="156"/>
      <c r="C20" s="172">
        <v>0</v>
      </c>
      <c r="D20" s="172">
        <v>0</v>
      </c>
      <c r="E20" s="172">
        <v>0</v>
      </c>
      <c r="F20" s="172">
        <v>0</v>
      </c>
      <c r="G20" s="172">
        <v>0</v>
      </c>
      <c r="H20" s="173">
        <v>0</v>
      </c>
    </row>
    <row r="21" spans="1:8" ht="15" customHeight="1">
      <c r="A21" s="118" t="s">
        <v>212</v>
      </c>
      <c r="B21" s="157"/>
      <c r="C21" s="175">
        <v>0.04</v>
      </c>
      <c r="D21" s="175">
        <v>0.04</v>
      </c>
      <c r="E21" s="175">
        <v>0.04</v>
      </c>
      <c r="F21" s="175">
        <v>0.04</v>
      </c>
      <c r="G21" s="175">
        <v>0.04</v>
      </c>
      <c r="H21" s="176">
        <v>0.04</v>
      </c>
    </row>
    <row r="22" spans="1:8" ht="15" customHeight="1">
      <c r="A22" s="118" t="s">
        <v>214</v>
      </c>
      <c r="B22" s="157"/>
      <c r="C22" s="175">
        <v>0.05</v>
      </c>
      <c r="D22" s="175">
        <v>0.05</v>
      </c>
      <c r="E22" s="175">
        <v>0.05</v>
      </c>
      <c r="F22" s="175">
        <v>0.05</v>
      </c>
      <c r="G22" s="175">
        <v>0.05</v>
      </c>
      <c r="H22" s="176">
        <v>0.05</v>
      </c>
    </row>
    <row r="23" spans="1:8" ht="15" customHeight="1">
      <c r="A23" s="51" t="s">
        <v>752</v>
      </c>
      <c r="B23" s="157"/>
      <c r="C23" s="175">
        <v>0.01</v>
      </c>
      <c r="D23" s="175">
        <v>0.01</v>
      </c>
      <c r="E23" s="175">
        <v>0.01</v>
      </c>
      <c r="F23" s="175">
        <v>0.01</v>
      </c>
      <c r="G23" s="175">
        <v>0.01</v>
      </c>
      <c r="H23" s="176">
        <v>0.01</v>
      </c>
    </row>
    <row r="24" spans="1:8" ht="15" customHeight="1">
      <c r="A24" s="118" t="s">
        <v>216</v>
      </c>
      <c r="B24" s="157"/>
      <c r="C24" s="175">
        <v>0</v>
      </c>
      <c r="D24" s="175">
        <v>0</v>
      </c>
      <c r="E24" s="175">
        <v>0</v>
      </c>
      <c r="F24" s="175">
        <v>0</v>
      </c>
      <c r="G24" s="175">
        <v>0</v>
      </c>
      <c r="H24" s="176">
        <v>0</v>
      </c>
    </row>
    <row r="25" spans="1:8" ht="15" customHeight="1">
      <c r="A25" s="125"/>
      <c r="B25" s="70"/>
      <c r="C25" s="70"/>
      <c r="D25" s="70"/>
      <c r="E25" s="70"/>
      <c r="F25" s="70"/>
      <c r="G25" s="70"/>
      <c r="H25" s="160"/>
    </row>
    <row r="26" spans="1:8" ht="15" customHeight="1">
      <c r="A26" s="123" t="s">
        <v>233</v>
      </c>
      <c r="B26" s="70"/>
      <c r="C26" s="70"/>
      <c r="D26" s="70"/>
      <c r="E26" s="70"/>
      <c r="F26" s="70"/>
      <c r="G26" s="70"/>
      <c r="H26" s="160"/>
    </row>
    <row r="27" spans="1:8" ht="15" customHeight="1">
      <c r="A27" s="134" t="s">
        <v>103</v>
      </c>
      <c r="B27" s="153"/>
      <c r="C27" s="154"/>
      <c r="D27" s="154"/>
      <c r="E27" s="154"/>
      <c r="F27" s="154"/>
      <c r="G27" s="154"/>
      <c r="H27" s="155"/>
    </row>
    <row r="28" spans="1:8" ht="15" customHeight="1">
      <c r="A28" s="118" t="s">
        <v>97</v>
      </c>
      <c r="B28" s="119"/>
      <c r="C28" s="119">
        <f t="shared" ref="C28:H29" si="1">C9*C70</f>
        <v>0</v>
      </c>
      <c r="D28" s="119">
        <f t="shared" si="1"/>
        <v>0</v>
      </c>
      <c r="E28" s="119">
        <f t="shared" si="1"/>
        <v>0</v>
      </c>
      <c r="F28" s="119">
        <f t="shared" si="1"/>
        <v>0</v>
      </c>
      <c r="G28" s="119">
        <f t="shared" si="1"/>
        <v>0</v>
      </c>
      <c r="H28" s="120">
        <f t="shared" si="1"/>
        <v>0</v>
      </c>
    </row>
    <row r="29" spans="1:8" ht="15" customHeight="1">
      <c r="A29" s="118" t="s">
        <v>199</v>
      </c>
      <c r="B29" s="119"/>
      <c r="C29" s="119">
        <f t="shared" si="1"/>
        <v>0</v>
      </c>
      <c r="D29" s="119">
        <f t="shared" si="1"/>
        <v>0</v>
      </c>
      <c r="E29" s="119">
        <f t="shared" si="1"/>
        <v>0</v>
      </c>
      <c r="F29" s="119">
        <f t="shared" si="1"/>
        <v>0</v>
      </c>
      <c r="G29" s="119">
        <f t="shared" si="1"/>
        <v>0</v>
      </c>
      <c r="H29" s="120">
        <f t="shared" si="1"/>
        <v>0</v>
      </c>
    </row>
    <row r="30" spans="1:8" ht="15" customHeight="1">
      <c r="A30" s="118" t="s">
        <v>202</v>
      </c>
      <c r="B30" s="119"/>
      <c r="C30" s="119">
        <f t="shared" ref="C30:H30" si="2">C11*C4</f>
        <v>0</v>
      </c>
      <c r="D30" s="119">
        <f t="shared" si="2"/>
        <v>0</v>
      </c>
      <c r="E30" s="119">
        <f t="shared" si="2"/>
        <v>0</v>
      </c>
      <c r="F30" s="119">
        <f t="shared" si="2"/>
        <v>0</v>
      </c>
      <c r="G30" s="119">
        <f t="shared" si="2"/>
        <v>0</v>
      </c>
      <c r="H30" s="120">
        <f t="shared" si="2"/>
        <v>0</v>
      </c>
    </row>
    <row r="31" spans="1:8" ht="15" customHeight="1">
      <c r="A31" s="134" t="s">
        <v>234</v>
      </c>
      <c r="B31" s="161"/>
      <c r="C31" s="161">
        <f t="shared" ref="C31:H31" si="3">SUM(C28:C30)</f>
        <v>0</v>
      </c>
      <c r="D31" s="161">
        <f t="shared" si="3"/>
        <v>0</v>
      </c>
      <c r="E31" s="161">
        <f t="shared" si="3"/>
        <v>0</v>
      </c>
      <c r="F31" s="161">
        <f t="shared" si="3"/>
        <v>0</v>
      </c>
      <c r="G31" s="161">
        <f t="shared" si="3"/>
        <v>0</v>
      </c>
      <c r="H31" s="162">
        <f t="shared" si="3"/>
        <v>0</v>
      </c>
    </row>
    <row r="32" spans="1:8" ht="15" customHeight="1">
      <c r="A32" s="122"/>
      <c r="B32" s="163"/>
      <c r="C32" s="164"/>
      <c r="D32" s="164"/>
      <c r="E32" s="164"/>
      <c r="F32" s="164"/>
      <c r="G32" s="164"/>
      <c r="H32" s="165"/>
    </row>
    <row r="33" spans="1:8" ht="15" customHeight="1">
      <c r="A33" s="122" t="s">
        <v>236</v>
      </c>
      <c r="B33" s="153"/>
      <c r="C33" s="154"/>
      <c r="D33" s="154"/>
      <c r="E33" s="154"/>
      <c r="F33" s="154"/>
      <c r="G33" s="154"/>
      <c r="H33" s="155"/>
    </row>
    <row r="34" spans="1:8" ht="15" customHeight="1">
      <c r="A34" s="118" t="s">
        <v>209</v>
      </c>
      <c r="B34" s="166"/>
      <c r="C34" s="166">
        <f t="shared" ref="C34:H36" si="4">C15*C47</f>
        <v>0</v>
      </c>
      <c r="D34" s="166">
        <f t="shared" si="4"/>
        <v>0</v>
      </c>
      <c r="E34" s="166">
        <f t="shared" si="4"/>
        <v>0</v>
      </c>
      <c r="F34" s="166">
        <f t="shared" si="4"/>
        <v>0</v>
      </c>
      <c r="G34" s="166">
        <f t="shared" si="4"/>
        <v>0</v>
      </c>
      <c r="H34" s="167">
        <f t="shared" si="4"/>
        <v>0</v>
      </c>
    </row>
    <row r="35" spans="1:8" ht="15" customHeight="1">
      <c r="A35" s="118" t="s">
        <v>210</v>
      </c>
      <c r="B35" s="119"/>
      <c r="C35" s="119">
        <f t="shared" si="4"/>
        <v>0</v>
      </c>
      <c r="D35" s="119">
        <f t="shared" si="4"/>
        <v>0</v>
      </c>
      <c r="E35" s="119">
        <f t="shared" si="4"/>
        <v>0</v>
      </c>
      <c r="F35" s="119">
        <f t="shared" si="4"/>
        <v>0</v>
      </c>
      <c r="G35" s="119">
        <f t="shared" si="4"/>
        <v>0</v>
      </c>
      <c r="H35" s="120">
        <f t="shared" si="4"/>
        <v>0</v>
      </c>
    </row>
    <row r="36" spans="1:8" ht="15" customHeight="1">
      <c r="A36" s="118" t="s">
        <v>215</v>
      </c>
      <c r="B36" s="119"/>
      <c r="C36" s="119">
        <f t="shared" si="4"/>
        <v>0</v>
      </c>
      <c r="D36" s="119">
        <f t="shared" si="4"/>
        <v>0</v>
      </c>
      <c r="E36" s="119">
        <f t="shared" si="4"/>
        <v>0</v>
      </c>
      <c r="F36" s="119">
        <f t="shared" si="4"/>
        <v>0</v>
      </c>
      <c r="G36" s="119">
        <f t="shared" si="4"/>
        <v>0</v>
      </c>
      <c r="H36" s="120">
        <f t="shared" si="4"/>
        <v>0</v>
      </c>
    </row>
    <row r="37" spans="1:8" ht="15" customHeight="1">
      <c r="A37" s="118" t="s">
        <v>213</v>
      </c>
      <c r="B37" s="119"/>
      <c r="C37" s="119">
        <f t="shared" ref="C37:H41" si="5">C20*C50</f>
        <v>0</v>
      </c>
      <c r="D37" s="119">
        <f t="shared" si="5"/>
        <v>0</v>
      </c>
      <c r="E37" s="119">
        <f t="shared" si="5"/>
        <v>0</v>
      </c>
      <c r="F37" s="119">
        <f t="shared" si="5"/>
        <v>0</v>
      </c>
      <c r="G37" s="119">
        <f t="shared" si="5"/>
        <v>0</v>
      </c>
      <c r="H37" s="120">
        <f t="shared" si="5"/>
        <v>0</v>
      </c>
    </row>
    <row r="38" spans="1:8" ht="15" customHeight="1">
      <c r="A38" s="118" t="s">
        <v>212</v>
      </c>
      <c r="B38" s="119"/>
      <c r="C38" s="119">
        <f t="shared" si="5"/>
        <v>0</v>
      </c>
      <c r="D38" s="119">
        <f t="shared" si="5"/>
        <v>0</v>
      </c>
      <c r="E38" s="119">
        <f t="shared" si="5"/>
        <v>0</v>
      </c>
      <c r="F38" s="119">
        <f t="shared" si="5"/>
        <v>0</v>
      </c>
      <c r="G38" s="119">
        <f t="shared" si="5"/>
        <v>0</v>
      </c>
      <c r="H38" s="120">
        <f t="shared" si="5"/>
        <v>0</v>
      </c>
    </row>
    <row r="39" spans="1:8" ht="15" customHeight="1">
      <c r="A39" s="118" t="s">
        <v>214</v>
      </c>
      <c r="B39" s="119"/>
      <c r="C39" s="119">
        <f t="shared" si="5"/>
        <v>0</v>
      </c>
      <c r="D39" s="119">
        <f t="shared" si="5"/>
        <v>0</v>
      </c>
      <c r="E39" s="119">
        <f t="shared" si="5"/>
        <v>0</v>
      </c>
      <c r="F39" s="119">
        <f t="shared" si="5"/>
        <v>0</v>
      </c>
      <c r="G39" s="119">
        <f t="shared" si="5"/>
        <v>0</v>
      </c>
      <c r="H39" s="120">
        <f t="shared" si="5"/>
        <v>0</v>
      </c>
    </row>
    <row r="40" spans="1:8" ht="15" customHeight="1">
      <c r="A40" s="51" t="s">
        <v>752</v>
      </c>
      <c r="B40" s="119"/>
      <c r="C40" s="119">
        <f t="shared" si="5"/>
        <v>0</v>
      </c>
      <c r="D40" s="119">
        <f t="shared" si="5"/>
        <v>0</v>
      </c>
      <c r="E40" s="119">
        <f t="shared" si="5"/>
        <v>0</v>
      </c>
      <c r="F40" s="119">
        <f t="shared" si="5"/>
        <v>0</v>
      </c>
      <c r="G40" s="119">
        <f t="shared" si="5"/>
        <v>0</v>
      </c>
      <c r="H40" s="120">
        <f t="shared" si="5"/>
        <v>0</v>
      </c>
    </row>
    <row r="41" spans="1:8" ht="15" customHeight="1">
      <c r="A41" s="118" t="s">
        <v>216</v>
      </c>
      <c r="B41" s="119"/>
      <c r="C41" s="119">
        <f t="shared" si="5"/>
        <v>0</v>
      </c>
      <c r="D41" s="119">
        <f t="shared" si="5"/>
        <v>0</v>
      </c>
      <c r="E41" s="119">
        <f t="shared" si="5"/>
        <v>0</v>
      </c>
      <c r="F41" s="119">
        <f t="shared" si="5"/>
        <v>0</v>
      </c>
      <c r="G41" s="119">
        <f t="shared" si="5"/>
        <v>0</v>
      </c>
      <c r="H41" s="120">
        <f t="shared" si="5"/>
        <v>0</v>
      </c>
    </row>
    <row r="42" spans="1:8" ht="15" customHeight="1" thickBot="1">
      <c r="A42" s="168" t="s">
        <v>235</v>
      </c>
      <c r="B42" s="169"/>
      <c r="C42" s="169">
        <f t="shared" ref="C42:H42" si="6">SUM(C34:C41)</f>
        <v>0</v>
      </c>
      <c r="D42" s="169">
        <f t="shared" si="6"/>
        <v>0</v>
      </c>
      <c r="E42" s="169">
        <f t="shared" si="6"/>
        <v>0</v>
      </c>
      <c r="F42" s="169">
        <f t="shared" si="6"/>
        <v>0</v>
      </c>
      <c r="G42" s="169">
        <f t="shared" si="6"/>
        <v>0</v>
      </c>
      <c r="H42" s="170">
        <f t="shared" si="6"/>
        <v>0</v>
      </c>
    </row>
    <row r="43" spans="1:8" ht="15" customHeight="1">
      <c r="B43" s="70"/>
      <c r="C43" s="70"/>
      <c r="D43" s="70"/>
      <c r="E43" s="70"/>
      <c r="F43" s="70"/>
      <c r="G43" s="70"/>
      <c r="H43" s="70"/>
    </row>
    <row r="44" spans="1:8" ht="15" customHeight="1">
      <c r="B44" s="70"/>
      <c r="C44" s="70"/>
      <c r="D44" s="70"/>
      <c r="E44" s="70"/>
      <c r="F44" s="70"/>
      <c r="G44" s="70"/>
      <c r="H44" s="70"/>
    </row>
    <row r="45" spans="1:8" ht="15" customHeight="1" thickBot="1">
      <c r="A45" s="124" t="s">
        <v>530</v>
      </c>
      <c r="B45" s="140"/>
      <c r="C45" s="140"/>
      <c r="D45" s="140"/>
      <c r="E45" s="140"/>
      <c r="F45" s="140"/>
    </row>
    <row r="46" spans="1:8" ht="15" customHeight="1">
      <c r="A46" s="204"/>
      <c r="B46" s="138">
        <f t="shared" ref="B46:H46" si="7">B7</f>
        <v>2024</v>
      </c>
      <c r="C46" s="138">
        <f t="shared" si="7"/>
        <v>2025</v>
      </c>
      <c r="D46" s="138">
        <f t="shared" si="7"/>
        <v>2026</v>
      </c>
      <c r="E46" s="138">
        <f t="shared" si="7"/>
        <v>2027</v>
      </c>
      <c r="F46" s="138">
        <f t="shared" si="7"/>
        <v>2028</v>
      </c>
      <c r="G46" s="138">
        <f t="shared" si="7"/>
        <v>2029</v>
      </c>
      <c r="H46" s="139">
        <f t="shared" si="7"/>
        <v>2030</v>
      </c>
    </row>
    <row r="47" spans="1:8" ht="15" customHeight="1">
      <c r="A47" s="118" t="s">
        <v>209</v>
      </c>
      <c r="B47" s="129">
        <f>'SP previsionale'!B39</f>
        <v>0</v>
      </c>
      <c r="C47" s="64">
        <v>0</v>
      </c>
      <c r="D47" s="64">
        <v>0</v>
      </c>
      <c r="E47" s="64">
        <v>0</v>
      </c>
      <c r="F47" s="64">
        <v>0</v>
      </c>
      <c r="G47" s="64">
        <v>0</v>
      </c>
      <c r="H47" s="65">
        <v>0</v>
      </c>
    </row>
    <row r="48" spans="1:8" ht="15" customHeight="1">
      <c r="A48" s="118" t="s">
        <v>210</v>
      </c>
      <c r="B48" s="129">
        <f>'SP previsionale'!B40</f>
        <v>0</v>
      </c>
      <c r="C48" s="64">
        <v>0</v>
      </c>
      <c r="D48" s="64">
        <v>0</v>
      </c>
      <c r="E48" s="64">
        <v>0</v>
      </c>
      <c r="F48" s="64">
        <v>0</v>
      </c>
      <c r="G48" s="64">
        <v>0</v>
      </c>
      <c r="H48" s="65">
        <v>0</v>
      </c>
    </row>
    <row r="49" spans="1:8" ht="15" customHeight="1">
      <c r="A49" s="118" t="s">
        <v>215</v>
      </c>
      <c r="B49" s="129">
        <f>'SP previsionale'!B41</f>
        <v>0</v>
      </c>
      <c r="C49" s="64">
        <v>0</v>
      </c>
      <c r="D49" s="64">
        <v>0</v>
      </c>
      <c r="E49" s="64">
        <v>0</v>
      </c>
      <c r="F49" s="64">
        <v>0</v>
      </c>
      <c r="G49" s="64">
        <v>0</v>
      </c>
      <c r="H49" s="65">
        <v>0</v>
      </c>
    </row>
    <row r="50" spans="1:8" ht="15" customHeight="1">
      <c r="A50" s="118" t="s">
        <v>213</v>
      </c>
      <c r="B50" s="129">
        <f>'SP previsionale'!B44</f>
        <v>0</v>
      </c>
      <c r="C50" s="64">
        <v>0</v>
      </c>
      <c r="D50" s="64">
        <v>0</v>
      </c>
      <c r="E50" s="64">
        <v>0</v>
      </c>
      <c r="F50" s="64">
        <v>0</v>
      </c>
      <c r="G50" s="64">
        <v>0</v>
      </c>
      <c r="H50" s="65">
        <v>0</v>
      </c>
    </row>
    <row r="51" spans="1:8" ht="15" customHeight="1">
      <c r="A51" s="118" t="s">
        <v>212</v>
      </c>
      <c r="B51" s="129">
        <f>'SP previsionale'!B45</f>
        <v>0</v>
      </c>
      <c r="C51" s="64">
        <v>0</v>
      </c>
      <c r="D51" s="64">
        <v>0</v>
      </c>
      <c r="E51" s="64">
        <v>0</v>
      </c>
      <c r="F51" s="64">
        <v>0</v>
      </c>
      <c r="G51" s="64">
        <v>0</v>
      </c>
      <c r="H51" s="65">
        <v>0</v>
      </c>
    </row>
    <row r="52" spans="1:8" ht="15" customHeight="1">
      <c r="A52" s="118" t="s">
        <v>214</v>
      </c>
      <c r="B52" s="129">
        <f>'SP previsionale'!B46</f>
        <v>0</v>
      </c>
      <c r="C52" s="64">
        <v>0</v>
      </c>
      <c r="D52" s="64">
        <v>0</v>
      </c>
      <c r="E52" s="64">
        <v>0</v>
      </c>
      <c r="F52" s="64">
        <v>0</v>
      </c>
      <c r="G52" s="64">
        <v>0</v>
      </c>
      <c r="H52" s="65">
        <v>0</v>
      </c>
    </row>
    <row r="53" spans="1:8" ht="15" customHeight="1">
      <c r="A53" s="51" t="s">
        <v>752</v>
      </c>
      <c r="B53" s="129"/>
      <c r="C53" s="64">
        <v>0</v>
      </c>
      <c r="D53" s="64">
        <v>0</v>
      </c>
      <c r="E53" s="64">
        <v>0</v>
      </c>
      <c r="F53" s="64">
        <v>0</v>
      </c>
      <c r="G53" s="64">
        <v>0</v>
      </c>
      <c r="H53" s="65">
        <v>0</v>
      </c>
    </row>
    <row r="54" spans="1:8" ht="15" customHeight="1">
      <c r="A54" s="118" t="s">
        <v>216</v>
      </c>
      <c r="B54" s="129">
        <f>'SP previsionale'!B48</f>
        <v>0</v>
      </c>
      <c r="C54" s="64">
        <v>0</v>
      </c>
      <c r="D54" s="64">
        <v>0</v>
      </c>
      <c r="E54" s="64">
        <v>0</v>
      </c>
      <c r="F54" s="64">
        <v>0</v>
      </c>
      <c r="G54" s="64">
        <v>0</v>
      </c>
      <c r="H54" s="65">
        <v>0</v>
      </c>
    </row>
    <row r="55" spans="1:8" ht="15" customHeight="1">
      <c r="A55" s="128" t="s">
        <v>531</v>
      </c>
      <c r="B55" s="129">
        <f>'Crediti, rimanenze, debiti'!B42</f>
        <v>0</v>
      </c>
      <c r="C55" s="129">
        <v>0</v>
      </c>
      <c r="D55" s="129">
        <f>'Crediti, rimanenze, debiti'!D42</f>
        <v>0</v>
      </c>
      <c r="E55" s="129">
        <f>'Crediti, rimanenze, debiti'!E42</f>
        <v>0</v>
      </c>
      <c r="F55" s="129">
        <f>'Crediti, rimanenze, debiti'!F42</f>
        <v>0</v>
      </c>
      <c r="G55" s="129">
        <f>'Crediti, rimanenze, debiti'!G42</f>
        <v>0</v>
      </c>
      <c r="H55" s="130">
        <f>'Crediti, rimanenze, debiti'!H42</f>
        <v>0</v>
      </c>
    </row>
    <row r="56" spans="1:8" ht="15" customHeight="1">
      <c r="A56" s="127" t="s">
        <v>168</v>
      </c>
      <c r="B56" s="129">
        <f>'Crediti, rimanenze, debiti'!B43</f>
        <v>0</v>
      </c>
      <c r="C56" s="129">
        <f>'Crediti, rimanenze, debiti'!C43</f>
        <v>0</v>
      </c>
      <c r="D56" s="129">
        <f>'Crediti, rimanenze, debiti'!D43</f>
        <v>0</v>
      </c>
      <c r="E56" s="129">
        <f>'Crediti, rimanenze, debiti'!E43</f>
        <v>0</v>
      </c>
      <c r="F56" s="129">
        <f>'Crediti, rimanenze, debiti'!F43</f>
        <v>0</v>
      </c>
      <c r="G56" s="129">
        <f>'Crediti, rimanenze, debiti'!G43</f>
        <v>0</v>
      </c>
      <c r="H56" s="130">
        <f>'Crediti, rimanenze, debiti'!H43</f>
        <v>0</v>
      </c>
    </row>
    <row r="57" spans="1:8" ht="15" customHeight="1">
      <c r="A57" s="127" t="s">
        <v>542</v>
      </c>
      <c r="B57" s="129">
        <f>'SP previsionale'!B31+'SP previsionale'!B32+'SP previsionale'!B33+'SP previsionale'!B36</f>
        <v>0</v>
      </c>
      <c r="C57" s="129">
        <f>'SP previsionale'!C31+'SP previsionale'!C32+'SP previsionale'!C33+'SP previsionale'!C36</f>
        <v>0</v>
      </c>
      <c r="D57" s="129">
        <f>'SP previsionale'!D31+'SP previsionale'!D32+'SP previsionale'!D33+'SP previsionale'!D36</f>
        <v>0</v>
      </c>
      <c r="E57" s="129">
        <f>'SP previsionale'!E31+'SP previsionale'!E32+'SP previsionale'!E33+'SP previsionale'!E36</f>
        <v>0</v>
      </c>
      <c r="F57" s="129">
        <f>'SP previsionale'!F31+'SP previsionale'!F32+'SP previsionale'!F33+'SP previsionale'!F36</f>
        <v>0</v>
      </c>
      <c r="G57" s="129">
        <f>'SP previsionale'!G31+'SP previsionale'!G32+'SP previsionale'!G33+'SP previsionale'!G36</f>
        <v>0</v>
      </c>
      <c r="H57" s="130">
        <f>'SP previsionale'!H31+'SP previsionale'!H32+'SP previsionale'!H33+'SP previsionale'!H36</f>
        <v>0</v>
      </c>
    </row>
    <row r="58" spans="1:8" ht="15" customHeight="1">
      <c r="A58" s="127" t="s">
        <v>536</v>
      </c>
      <c r="B58" s="129">
        <f>'SP previsionale'!B34</f>
        <v>0</v>
      </c>
      <c r="C58" s="129">
        <f>'SP previsionale'!C34</f>
        <v>0</v>
      </c>
      <c r="D58" s="129">
        <f>'SP previsionale'!D34</f>
        <v>0</v>
      </c>
      <c r="E58" s="129">
        <f>'SP previsionale'!E34</f>
        <v>0</v>
      </c>
      <c r="F58" s="129">
        <f>'SP previsionale'!F34</f>
        <v>0</v>
      </c>
      <c r="G58" s="129">
        <f>'SP previsionale'!G34</f>
        <v>0</v>
      </c>
      <c r="H58" s="130">
        <f>'SP previsionale'!H34</f>
        <v>0</v>
      </c>
    </row>
    <row r="59" spans="1:8" ht="15" customHeight="1">
      <c r="A59" s="127" t="s">
        <v>537</v>
      </c>
      <c r="B59" s="129">
        <f>'Crediti, rimanenze, debiti'!B61</f>
        <v>0</v>
      </c>
      <c r="C59" s="129">
        <f>'Crediti, rimanenze, debiti'!C61</f>
        <v>0</v>
      </c>
      <c r="D59" s="129">
        <f>'Crediti, rimanenze, debiti'!D61</f>
        <v>0</v>
      </c>
      <c r="E59" s="129">
        <f>'Crediti, rimanenze, debiti'!E61</f>
        <v>0</v>
      </c>
      <c r="F59" s="129">
        <f>'Crediti, rimanenze, debiti'!F61</f>
        <v>0</v>
      </c>
      <c r="G59" s="129">
        <f>'Crediti, rimanenze, debiti'!G61</f>
        <v>0</v>
      </c>
      <c r="H59" s="130">
        <f>'Crediti, rimanenze, debiti'!H61</f>
        <v>0</v>
      </c>
    </row>
    <row r="60" spans="1:8" ht="15" customHeight="1">
      <c r="A60" s="127" t="s">
        <v>532</v>
      </c>
      <c r="B60" s="131">
        <f>'SP previsionale'!B53</f>
        <v>0</v>
      </c>
      <c r="C60" s="64">
        <v>0</v>
      </c>
      <c r="D60" s="64">
        <v>0</v>
      </c>
      <c r="E60" s="64">
        <v>0</v>
      </c>
      <c r="F60" s="64">
        <v>0</v>
      </c>
      <c r="G60" s="64">
        <v>0</v>
      </c>
      <c r="H60" s="65">
        <v>0</v>
      </c>
    </row>
    <row r="61" spans="1:8" ht="15" customHeight="1">
      <c r="A61" s="127" t="s">
        <v>533</v>
      </c>
      <c r="B61" s="131"/>
      <c r="C61" s="64">
        <v>0</v>
      </c>
      <c r="D61" s="64">
        <v>0</v>
      </c>
      <c r="E61" s="64">
        <v>0</v>
      </c>
      <c r="F61" s="64">
        <v>0</v>
      </c>
      <c r="G61" s="64">
        <v>0</v>
      </c>
      <c r="H61" s="65">
        <v>0</v>
      </c>
    </row>
    <row r="62" spans="1:8" ht="15" customHeight="1">
      <c r="A62" s="127" t="s">
        <v>220</v>
      </c>
      <c r="B62" s="131">
        <f>'SP previsionale'!B54</f>
        <v>0</v>
      </c>
      <c r="C62" s="64">
        <v>0</v>
      </c>
      <c r="D62" s="64">
        <v>0</v>
      </c>
      <c r="E62" s="64">
        <v>0</v>
      </c>
      <c r="F62" s="64">
        <v>0</v>
      </c>
      <c r="G62" s="64">
        <v>0</v>
      </c>
      <c r="H62" s="65">
        <v>0</v>
      </c>
    </row>
    <row r="63" spans="1:8" ht="15" customHeight="1">
      <c r="A63" s="127" t="s">
        <v>221</v>
      </c>
      <c r="B63" s="131">
        <f>'SP previsionale'!B55</f>
        <v>0</v>
      </c>
      <c r="C63" s="64">
        <v>0</v>
      </c>
      <c r="D63" s="64">
        <v>0</v>
      </c>
      <c r="E63" s="64">
        <v>0</v>
      </c>
      <c r="F63" s="64">
        <v>0</v>
      </c>
      <c r="G63" s="64">
        <v>0</v>
      </c>
      <c r="H63" s="65">
        <v>0</v>
      </c>
    </row>
    <row r="64" spans="1:8" ht="15" customHeight="1">
      <c r="A64" s="118" t="s">
        <v>91</v>
      </c>
      <c r="B64" s="131">
        <f>'SP previsionale'!B57</f>
        <v>0</v>
      </c>
      <c r="C64" s="64">
        <v>0</v>
      </c>
      <c r="D64" s="64">
        <v>0</v>
      </c>
      <c r="E64" s="64">
        <v>0</v>
      </c>
      <c r="F64" s="64">
        <v>0</v>
      </c>
      <c r="G64" s="64">
        <v>0</v>
      </c>
      <c r="H64" s="65">
        <v>0</v>
      </c>
    </row>
    <row r="65" spans="1:8" ht="15" customHeight="1">
      <c r="A65" s="118" t="s">
        <v>92</v>
      </c>
      <c r="B65" s="131">
        <f>'CE previsionale'!B72</f>
        <v>0</v>
      </c>
      <c r="C65" s="131">
        <f>'CE previsionale'!C72</f>
        <v>0</v>
      </c>
      <c r="D65" s="131">
        <f>'CE previsionale'!D72</f>
        <v>0</v>
      </c>
      <c r="E65" s="131">
        <f>'CE previsionale'!E72</f>
        <v>0</v>
      </c>
      <c r="F65" s="131">
        <f>'CE previsionale'!F72</f>
        <v>0</v>
      </c>
      <c r="G65" s="131">
        <f>'CE previsionale'!G72</f>
        <v>0</v>
      </c>
      <c r="H65" s="132">
        <f>'CE previsionale'!H72</f>
        <v>0</v>
      </c>
    </row>
    <row r="66" spans="1:8" ht="15" customHeight="1">
      <c r="A66" s="142" t="s">
        <v>93</v>
      </c>
      <c r="B66" s="149">
        <f t="shared" ref="B66:H66" si="8">SUM(B47:B65)</f>
        <v>0</v>
      </c>
      <c r="C66" s="135">
        <f t="shared" si="8"/>
        <v>0</v>
      </c>
      <c r="D66" s="135">
        <f t="shared" si="8"/>
        <v>0</v>
      </c>
      <c r="E66" s="135">
        <f t="shared" si="8"/>
        <v>0</v>
      </c>
      <c r="F66" s="135">
        <f t="shared" si="8"/>
        <v>0</v>
      </c>
      <c r="G66" s="135">
        <f t="shared" si="8"/>
        <v>0</v>
      </c>
      <c r="H66" s="136">
        <f t="shared" si="8"/>
        <v>0</v>
      </c>
    </row>
    <row r="67" spans="1:8" ht="15" customHeight="1">
      <c r="A67" s="142" t="s">
        <v>94</v>
      </c>
      <c r="B67" s="149">
        <f>'SP previsionale'!B26</f>
        <v>0</v>
      </c>
      <c r="C67" s="149">
        <f>'SP previsionale'!C26</f>
        <v>0</v>
      </c>
      <c r="D67" s="149">
        <f>'SP previsionale'!D26</f>
        <v>0</v>
      </c>
      <c r="E67" s="149">
        <f>'SP previsionale'!E26</f>
        <v>0</v>
      </c>
      <c r="F67" s="149">
        <f>'SP previsionale'!F26</f>
        <v>0</v>
      </c>
      <c r="G67" s="149">
        <f>'SP previsionale'!G26</f>
        <v>0</v>
      </c>
      <c r="H67" s="203">
        <f>'SP previsionale'!H26</f>
        <v>0</v>
      </c>
    </row>
    <row r="68" spans="1:8" ht="15" customHeight="1">
      <c r="A68" s="205" t="s">
        <v>95</v>
      </c>
      <c r="B68" s="206">
        <f t="shared" ref="B68:H68" si="9">B66-B67</f>
        <v>0</v>
      </c>
      <c r="C68" s="207">
        <f t="shared" si="9"/>
        <v>0</v>
      </c>
      <c r="D68" s="207">
        <f t="shared" si="9"/>
        <v>0</v>
      </c>
      <c r="E68" s="207">
        <f t="shared" si="9"/>
        <v>0</v>
      </c>
      <c r="F68" s="207">
        <f t="shared" si="9"/>
        <v>0</v>
      </c>
      <c r="G68" s="207">
        <f t="shared" si="9"/>
        <v>0</v>
      </c>
      <c r="H68" s="208">
        <f t="shared" si="9"/>
        <v>0</v>
      </c>
    </row>
    <row r="69" spans="1:8" ht="15" customHeight="1">
      <c r="A69" s="209" t="s">
        <v>96</v>
      </c>
      <c r="B69" s="143"/>
      <c r="C69" s="143"/>
      <c r="D69" s="143"/>
      <c r="E69" s="143"/>
      <c r="F69" s="143"/>
      <c r="G69" s="143"/>
      <c r="H69" s="144"/>
    </row>
    <row r="70" spans="1:8" ht="15" customHeight="1">
      <c r="A70" s="127" t="s">
        <v>97</v>
      </c>
      <c r="B70" s="129">
        <f>'SP previsionale'!B4</f>
        <v>0</v>
      </c>
      <c r="C70" s="64">
        <v>0</v>
      </c>
      <c r="D70" s="64">
        <v>0</v>
      </c>
      <c r="E70" s="64">
        <v>0</v>
      </c>
      <c r="F70" s="64">
        <v>0</v>
      </c>
      <c r="G70" s="64">
        <v>0</v>
      </c>
      <c r="H70" s="65">
        <v>0</v>
      </c>
    </row>
    <row r="71" spans="1:8" ht="15" customHeight="1" thickBot="1">
      <c r="A71" s="133" t="s">
        <v>199</v>
      </c>
      <c r="B71" s="141">
        <f>'SP previsionale'!B5</f>
        <v>0</v>
      </c>
      <c r="C71" s="182">
        <v>0</v>
      </c>
      <c r="D71" s="182">
        <v>0</v>
      </c>
      <c r="E71" s="182">
        <v>0</v>
      </c>
      <c r="F71" s="182">
        <v>0</v>
      </c>
      <c r="G71" s="182">
        <v>0</v>
      </c>
      <c r="H71" s="183">
        <v>0</v>
      </c>
    </row>
    <row r="72" spans="1:8" ht="15" customHeight="1">
      <c r="B72" s="70"/>
      <c r="C72" s="70"/>
      <c r="D72" s="70"/>
      <c r="E72" s="70"/>
      <c r="F72" s="70"/>
      <c r="G72" s="70"/>
      <c r="H72" s="70"/>
    </row>
    <row r="73" spans="1:8" ht="15" customHeight="1">
      <c r="B73" s="70"/>
      <c r="C73" s="70"/>
      <c r="D73" s="70"/>
      <c r="E73" s="70"/>
      <c r="F73" s="70"/>
      <c r="G73" s="70"/>
      <c r="H73" s="70"/>
    </row>
  </sheetData>
  <sheetProtection password="B81E" sheet="1" objects="1" scenarios="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8"/>
  <sheetViews>
    <sheetView zoomScaleNormal="100" workbookViewId="0">
      <selection activeCell="A114" sqref="A114:G114"/>
    </sheetView>
  </sheetViews>
  <sheetFormatPr defaultColWidth="9.140625" defaultRowHeight="12.75"/>
  <cols>
    <col min="1" max="1" width="58.7109375" style="726" customWidth="1"/>
    <col min="2" max="2" width="45.7109375" style="726" customWidth="1"/>
    <col min="3" max="3" width="14.7109375" style="726" customWidth="1"/>
    <col min="4" max="4" width="9.7109375" style="727" customWidth="1"/>
    <col min="5" max="5" width="7.7109375" style="727" customWidth="1"/>
    <col min="6" max="6" width="13.7109375" style="726" customWidth="1"/>
    <col min="7" max="7" width="14.7109375" style="726" customWidth="1"/>
    <col min="8" max="16384" width="9.140625" style="726"/>
  </cols>
  <sheetData>
    <row r="1" spans="1:7" ht="15" customHeight="1">
      <c r="A1" s="894" t="s">
        <v>758</v>
      </c>
      <c r="B1" s="895"/>
      <c r="C1" s="895"/>
      <c r="D1" s="895"/>
      <c r="E1" s="895"/>
      <c r="F1" s="895"/>
      <c r="G1" s="896"/>
    </row>
    <row r="2" spans="1:7" ht="15" customHeight="1" thickBot="1">
      <c r="A2" s="898" t="s">
        <v>759</v>
      </c>
      <c r="B2" s="899"/>
      <c r="C2" s="899"/>
      <c r="D2" s="899"/>
      <c r="E2" s="899"/>
      <c r="F2" s="899"/>
      <c r="G2" s="900"/>
    </row>
    <row r="3" spans="1:7" ht="15" customHeight="1" thickBot="1">
      <c r="F3" s="728"/>
      <c r="G3" s="728"/>
    </row>
    <row r="4" spans="1:7" ht="15" customHeight="1" thickBot="1">
      <c r="A4" s="891" t="s">
        <v>773</v>
      </c>
      <c r="B4" s="892"/>
      <c r="C4" s="892"/>
      <c r="D4" s="892"/>
      <c r="E4" s="892"/>
      <c r="F4" s="892"/>
      <c r="G4" s="893"/>
    </row>
    <row r="5" spans="1:7" ht="15" customHeight="1" thickBot="1">
      <c r="F5" s="728"/>
      <c r="G5" s="728"/>
    </row>
    <row r="6" spans="1:7" ht="52.5" customHeight="1" thickBot="1">
      <c r="A6" s="774" t="s">
        <v>727</v>
      </c>
      <c r="B6" s="773" t="s">
        <v>757</v>
      </c>
      <c r="C6" s="771" t="s">
        <v>755</v>
      </c>
      <c r="D6" s="772" t="s">
        <v>728</v>
      </c>
      <c r="E6" s="772" t="s">
        <v>729</v>
      </c>
      <c r="F6" s="771" t="s">
        <v>754</v>
      </c>
      <c r="G6" s="770" t="s">
        <v>166</v>
      </c>
    </row>
    <row r="7" spans="1:7" ht="15" customHeight="1" thickBot="1">
      <c r="A7" s="769"/>
      <c r="B7" s="769"/>
      <c r="C7" s="767"/>
      <c r="D7" s="768"/>
      <c r="E7" s="768"/>
      <c r="F7" s="767"/>
      <c r="G7" s="767"/>
    </row>
    <row r="8" spans="1:7" ht="27.95" customHeight="1">
      <c r="A8" s="766" t="s">
        <v>760</v>
      </c>
      <c r="B8" s="887"/>
      <c r="C8" s="888"/>
      <c r="D8" s="888"/>
      <c r="E8" s="888"/>
      <c r="F8" s="888"/>
      <c r="G8" s="889"/>
    </row>
    <row r="9" spans="1:7">
      <c r="A9" s="760"/>
      <c r="B9" s="729"/>
      <c r="C9" s="759">
        <v>0</v>
      </c>
      <c r="D9" s="775"/>
      <c r="E9" s="776"/>
      <c r="F9" s="759">
        <v>0</v>
      </c>
      <c r="G9" s="763">
        <f>SUM(C9+F9)</f>
        <v>0</v>
      </c>
    </row>
    <row r="10" spans="1:7">
      <c r="A10" s="760"/>
      <c r="B10" s="729"/>
      <c r="C10" s="759">
        <v>0</v>
      </c>
      <c r="D10" s="777"/>
      <c r="E10" s="778"/>
      <c r="F10" s="759">
        <v>0</v>
      </c>
      <c r="G10" s="763">
        <f>SUM(C10+F10)</f>
        <v>0</v>
      </c>
    </row>
    <row r="11" spans="1:7">
      <c r="A11" s="760"/>
      <c r="B11" s="729"/>
      <c r="C11" s="759">
        <v>0</v>
      </c>
      <c r="D11" s="777"/>
      <c r="E11" s="778"/>
      <c r="F11" s="759">
        <v>0</v>
      </c>
      <c r="G11" s="763">
        <f>SUM(C11+F11)</f>
        <v>0</v>
      </c>
    </row>
    <row r="12" spans="1:7">
      <c r="A12" s="760"/>
      <c r="B12" s="779"/>
      <c r="C12" s="759">
        <v>0</v>
      </c>
      <c r="D12" s="777"/>
      <c r="E12" s="778"/>
      <c r="F12" s="759">
        <v>0</v>
      </c>
      <c r="G12" s="763">
        <f t="shared" ref="G12:G14" si="0">SUM(C12+F12)</f>
        <v>0</v>
      </c>
    </row>
    <row r="13" spans="1:7">
      <c r="A13" s="760"/>
      <c r="B13" s="779"/>
      <c r="C13" s="759">
        <v>0</v>
      </c>
      <c r="D13" s="777"/>
      <c r="E13" s="778"/>
      <c r="F13" s="759">
        <v>0</v>
      </c>
      <c r="G13" s="763">
        <f t="shared" si="0"/>
        <v>0</v>
      </c>
    </row>
    <row r="14" spans="1:7">
      <c r="A14" s="760"/>
      <c r="B14" s="779"/>
      <c r="C14" s="759">
        <v>0</v>
      </c>
      <c r="D14" s="777"/>
      <c r="E14" s="778"/>
      <c r="F14" s="759">
        <v>0</v>
      </c>
      <c r="G14" s="763">
        <f t="shared" si="0"/>
        <v>0</v>
      </c>
    </row>
    <row r="15" spans="1:7" ht="20.100000000000001" customHeight="1">
      <c r="A15" s="799" t="s">
        <v>761</v>
      </c>
      <c r="B15" s="883"/>
      <c r="C15" s="884"/>
      <c r="D15" s="884"/>
      <c r="E15" s="884"/>
      <c r="F15" s="884"/>
      <c r="G15" s="885"/>
    </row>
    <row r="16" spans="1:7" ht="12.75" customHeight="1">
      <c r="A16" s="765"/>
      <c r="B16" s="780"/>
      <c r="C16" s="781">
        <v>0</v>
      </c>
      <c r="D16" s="777"/>
      <c r="E16" s="778"/>
      <c r="F16" s="781">
        <v>0</v>
      </c>
      <c r="G16" s="782">
        <f>SUM(C16+F16)</f>
        <v>0</v>
      </c>
    </row>
    <row r="17" spans="1:7" ht="12.75" customHeight="1">
      <c r="A17" s="765"/>
      <c r="B17" s="780"/>
      <c r="C17" s="759">
        <v>0</v>
      </c>
      <c r="D17" s="777"/>
      <c r="E17" s="778"/>
      <c r="F17" s="759">
        <v>0</v>
      </c>
      <c r="G17" s="763">
        <f>SUM(C17+F17)</f>
        <v>0</v>
      </c>
    </row>
    <row r="18" spans="1:7">
      <c r="A18" s="765"/>
      <c r="B18" s="729"/>
      <c r="C18" s="759">
        <v>0</v>
      </c>
      <c r="D18" s="777"/>
      <c r="E18" s="778"/>
      <c r="F18" s="759">
        <v>0</v>
      </c>
      <c r="G18" s="763">
        <f>SUM(C18+F18)</f>
        <v>0</v>
      </c>
    </row>
    <row r="19" spans="1:7">
      <c r="A19" s="765"/>
      <c r="B19" s="729"/>
      <c r="C19" s="759">
        <v>0</v>
      </c>
      <c r="D19" s="777"/>
      <c r="E19" s="778"/>
      <c r="F19" s="759">
        <v>0</v>
      </c>
      <c r="G19" s="763">
        <f>SUM(C19+F19)</f>
        <v>0</v>
      </c>
    </row>
    <row r="20" spans="1:7">
      <c r="A20" s="800"/>
      <c r="B20" s="800" t="s">
        <v>731</v>
      </c>
      <c r="C20" s="927">
        <f>SUM(C16:C19)</f>
        <v>0</v>
      </c>
      <c r="D20" s="805" t="e">
        <f>C20/C78</f>
        <v>#DIV/0!</v>
      </c>
      <c r="E20" s="798">
        <v>0.02</v>
      </c>
      <c r="F20" s="784">
        <f>SUM(F16:F19)</f>
        <v>0</v>
      </c>
      <c r="G20" s="785">
        <f>SUM(G16:G19)</f>
        <v>0</v>
      </c>
    </row>
    <row r="21" spans="1:7" ht="20.100000000000001" customHeight="1">
      <c r="A21" s="862" t="s">
        <v>730</v>
      </c>
      <c r="B21" s="863"/>
      <c r="C21" s="756">
        <f>C9+C10+C11+C12+C13+C14+C20</f>
        <v>0</v>
      </c>
      <c r="D21" s="805" t="e">
        <f>C21/C78</f>
        <v>#DIV/0!</v>
      </c>
      <c r="E21" s="798">
        <v>0.05</v>
      </c>
      <c r="F21" s="756">
        <f>F9+F10+F11+F12+F13+F14+F20</f>
        <v>0</v>
      </c>
      <c r="G21" s="762">
        <f>G9+G10+G11+G12+G13+G14+G20</f>
        <v>0</v>
      </c>
    </row>
    <row r="22" spans="1:7" ht="27.95" customHeight="1">
      <c r="A22" s="764" t="s">
        <v>762</v>
      </c>
      <c r="B22" s="864"/>
      <c r="C22" s="865"/>
      <c r="D22" s="865"/>
      <c r="E22" s="865"/>
      <c r="F22" s="865"/>
      <c r="G22" s="866"/>
    </row>
    <row r="23" spans="1:7" ht="12.75" customHeight="1">
      <c r="A23" s="760"/>
      <c r="B23" s="729"/>
      <c r="C23" s="759">
        <v>0</v>
      </c>
      <c r="D23" s="856"/>
      <c r="E23" s="857"/>
      <c r="F23" s="759">
        <v>0</v>
      </c>
      <c r="G23" s="763">
        <f>SUM(C23+F23)</f>
        <v>0</v>
      </c>
    </row>
    <row r="24" spans="1:7" ht="12.75" customHeight="1">
      <c r="A24" s="760"/>
      <c r="B24" s="729"/>
      <c r="C24" s="759">
        <v>0</v>
      </c>
      <c r="D24" s="858"/>
      <c r="E24" s="859"/>
      <c r="F24" s="759">
        <v>0</v>
      </c>
      <c r="G24" s="763">
        <f>SUM(C24+F24)</f>
        <v>0</v>
      </c>
    </row>
    <row r="25" spans="1:7" ht="12.75" customHeight="1">
      <c r="A25" s="760"/>
      <c r="B25" s="729"/>
      <c r="C25" s="759">
        <v>0</v>
      </c>
      <c r="D25" s="858"/>
      <c r="E25" s="859"/>
      <c r="F25" s="759">
        <v>0</v>
      </c>
      <c r="G25" s="763">
        <f t="shared" ref="G25:G26" si="1">SUM(C25+F25)</f>
        <v>0</v>
      </c>
    </row>
    <row r="26" spans="1:7" ht="12.75" customHeight="1">
      <c r="A26" s="760"/>
      <c r="B26" s="729"/>
      <c r="C26" s="759">
        <v>0</v>
      </c>
      <c r="D26" s="858"/>
      <c r="E26" s="859"/>
      <c r="F26" s="759">
        <v>0</v>
      </c>
      <c r="G26" s="763">
        <f t="shared" si="1"/>
        <v>0</v>
      </c>
    </row>
    <row r="27" spans="1:7" ht="12.75" customHeight="1">
      <c r="A27" s="760"/>
      <c r="B27" s="729"/>
      <c r="C27" s="759">
        <v>0</v>
      </c>
      <c r="D27" s="858"/>
      <c r="E27" s="859"/>
      <c r="F27" s="759">
        <v>0</v>
      </c>
      <c r="G27" s="763">
        <f>SUM(C27+F27)</f>
        <v>0</v>
      </c>
    </row>
    <row r="28" spans="1:7" ht="12.75" customHeight="1">
      <c r="A28" s="760"/>
      <c r="B28" s="729"/>
      <c r="C28" s="759">
        <v>0</v>
      </c>
      <c r="D28" s="860"/>
      <c r="E28" s="861"/>
      <c r="F28" s="759">
        <v>0</v>
      </c>
      <c r="G28" s="763">
        <f t="shared" ref="G28" si="2">SUM(C28+F28)</f>
        <v>0</v>
      </c>
    </row>
    <row r="29" spans="1:7" ht="20.100000000000001" customHeight="1">
      <c r="A29" s="862" t="s">
        <v>732</v>
      </c>
      <c r="B29" s="863"/>
      <c r="C29" s="787">
        <f>SUM(C23:C28)</f>
        <v>0</v>
      </c>
      <c r="D29" s="805" t="e">
        <f>C29/C78</f>
        <v>#DIV/0!</v>
      </c>
      <c r="E29" s="798">
        <v>0.1</v>
      </c>
      <c r="F29" s="756">
        <f>SUM(F23:F28)</f>
        <v>0</v>
      </c>
      <c r="G29" s="788">
        <f>SUM(G23:G28)</f>
        <v>0</v>
      </c>
    </row>
    <row r="30" spans="1:7" ht="27.95" customHeight="1">
      <c r="A30" s="764" t="s">
        <v>763</v>
      </c>
      <c r="B30" s="864"/>
      <c r="C30" s="865"/>
      <c r="D30" s="886"/>
      <c r="E30" s="886"/>
      <c r="F30" s="865"/>
      <c r="G30" s="866"/>
    </row>
    <row r="31" spans="1:7" ht="12.75" customHeight="1">
      <c r="A31" s="760"/>
      <c r="B31" s="729"/>
      <c r="C31" s="759">
        <v>0</v>
      </c>
      <c r="D31" s="856"/>
      <c r="E31" s="857"/>
      <c r="F31" s="791">
        <v>0</v>
      </c>
      <c r="G31" s="763">
        <f>SUM(C31+F31)</f>
        <v>0</v>
      </c>
    </row>
    <row r="32" spans="1:7" ht="12.75" customHeight="1">
      <c r="A32" s="760"/>
      <c r="B32" s="729"/>
      <c r="C32" s="759">
        <v>0</v>
      </c>
      <c r="D32" s="858"/>
      <c r="E32" s="859"/>
      <c r="F32" s="791">
        <v>0</v>
      </c>
      <c r="G32" s="763">
        <f>SUM(C32+F32)</f>
        <v>0</v>
      </c>
    </row>
    <row r="33" spans="1:7" ht="12.75" customHeight="1">
      <c r="A33" s="760"/>
      <c r="B33" s="729"/>
      <c r="C33" s="759">
        <v>0</v>
      </c>
      <c r="D33" s="858"/>
      <c r="E33" s="859"/>
      <c r="F33" s="791">
        <v>0</v>
      </c>
      <c r="G33" s="763">
        <f t="shared" ref="G33:G34" si="3">SUM(C33+F33)</f>
        <v>0</v>
      </c>
    </row>
    <row r="34" spans="1:7" ht="12.75" customHeight="1">
      <c r="A34" s="760"/>
      <c r="B34" s="729"/>
      <c r="C34" s="759">
        <v>0</v>
      </c>
      <c r="D34" s="858"/>
      <c r="E34" s="859"/>
      <c r="F34" s="791">
        <v>0</v>
      </c>
      <c r="G34" s="763">
        <f t="shared" si="3"/>
        <v>0</v>
      </c>
    </row>
    <row r="35" spans="1:7" ht="12.75" customHeight="1">
      <c r="A35" s="760"/>
      <c r="B35" s="729"/>
      <c r="C35" s="759">
        <v>0</v>
      </c>
      <c r="D35" s="858"/>
      <c r="E35" s="859"/>
      <c r="F35" s="791">
        <v>0</v>
      </c>
      <c r="G35" s="763">
        <f>SUM(C35+F35)</f>
        <v>0</v>
      </c>
    </row>
    <row r="36" spans="1:7" ht="12.75" customHeight="1">
      <c r="A36" s="760"/>
      <c r="B36" s="729"/>
      <c r="C36" s="759">
        <v>0</v>
      </c>
      <c r="D36" s="858"/>
      <c r="E36" s="859"/>
      <c r="F36" s="791">
        <v>0</v>
      </c>
      <c r="G36" s="763">
        <f t="shared" ref="G36" si="4">SUM(C36+F36)</f>
        <v>0</v>
      </c>
    </row>
    <row r="37" spans="1:7" ht="20.100000000000001" customHeight="1">
      <c r="A37" s="862" t="s">
        <v>733</v>
      </c>
      <c r="B37" s="863"/>
      <c r="C37" s="787">
        <f>SUM(C31:C36)</f>
        <v>0</v>
      </c>
      <c r="D37" s="789"/>
      <c r="E37" s="792"/>
      <c r="F37" s="756">
        <f>SUM(F31:F36)</f>
        <v>0</v>
      </c>
      <c r="G37" s="788">
        <f>SUM(G31:G36)</f>
        <v>0</v>
      </c>
    </row>
    <row r="38" spans="1:7" ht="27.95" customHeight="1">
      <c r="A38" s="764" t="s">
        <v>764</v>
      </c>
      <c r="B38" s="864"/>
      <c r="C38" s="865"/>
      <c r="D38" s="897"/>
      <c r="E38" s="897"/>
      <c r="F38" s="865"/>
      <c r="G38" s="866"/>
    </row>
    <row r="39" spans="1:7">
      <c r="A39" s="760"/>
      <c r="B39" s="729"/>
      <c r="C39" s="759">
        <v>0</v>
      </c>
      <c r="D39" s="872"/>
      <c r="E39" s="873"/>
      <c r="F39" s="759">
        <v>0</v>
      </c>
      <c r="G39" s="763">
        <f>SUM(C39+F39)</f>
        <v>0</v>
      </c>
    </row>
    <row r="40" spans="1:7">
      <c r="A40" s="760"/>
      <c r="B40" s="729"/>
      <c r="C40" s="759">
        <v>0</v>
      </c>
      <c r="D40" s="874"/>
      <c r="E40" s="875"/>
      <c r="F40" s="759">
        <v>0</v>
      </c>
      <c r="G40" s="763">
        <f>SUM(C40+F40)</f>
        <v>0</v>
      </c>
    </row>
    <row r="41" spans="1:7">
      <c r="A41" s="760"/>
      <c r="B41" s="729"/>
      <c r="C41" s="759">
        <v>0</v>
      </c>
      <c r="D41" s="874"/>
      <c r="E41" s="875"/>
      <c r="F41" s="759">
        <v>0</v>
      </c>
      <c r="G41" s="763">
        <f>SUM(C41+F41)</f>
        <v>0</v>
      </c>
    </row>
    <row r="42" spans="1:7">
      <c r="A42" s="760"/>
      <c r="B42" s="729"/>
      <c r="C42" s="759">
        <v>0</v>
      </c>
      <c r="D42" s="874"/>
      <c r="E42" s="875"/>
      <c r="F42" s="759">
        <v>0</v>
      </c>
      <c r="G42" s="763">
        <f>SUM(C42+F42)</f>
        <v>0</v>
      </c>
    </row>
    <row r="43" spans="1:7">
      <c r="A43" s="760"/>
      <c r="B43" s="729"/>
      <c r="C43" s="759">
        <v>0</v>
      </c>
      <c r="D43" s="874"/>
      <c r="E43" s="875"/>
      <c r="F43" s="759">
        <v>0</v>
      </c>
      <c r="G43" s="763">
        <f>SUM(C43+F43)</f>
        <v>0</v>
      </c>
    </row>
    <row r="44" spans="1:7">
      <c r="A44" s="760"/>
      <c r="B44" s="729"/>
      <c r="C44" s="759">
        <v>0</v>
      </c>
      <c r="D44" s="874"/>
      <c r="E44" s="875"/>
      <c r="F44" s="759">
        <v>0</v>
      </c>
      <c r="G44" s="763">
        <f t="shared" ref="G44:G46" si="5">SUM(C44+F44)</f>
        <v>0</v>
      </c>
    </row>
    <row r="45" spans="1:7">
      <c r="A45" s="760"/>
      <c r="B45" s="729"/>
      <c r="C45" s="759">
        <v>0</v>
      </c>
      <c r="D45" s="874"/>
      <c r="E45" s="875"/>
      <c r="F45" s="759">
        <v>0</v>
      </c>
      <c r="G45" s="763">
        <f t="shared" si="5"/>
        <v>0</v>
      </c>
    </row>
    <row r="46" spans="1:7">
      <c r="A46" s="760"/>
      <c r="B46" s="729"/>
      <c r="C46" s="759">
        <v>0</v>
      </c>
      <c r="D46" s="874"/>
      <c r="E46" s="875"/>
      <c r="F46" s="759">
        <v>0</v>
      </c>
      <c r="G46" s="763">
        <f t="shared" si="5"/>
        <v>0</v>
      </c>
    </row>
    <row r="47" spans="1:7">
      <c r="A47" s="760"/>
      <c r="B47" s="729"/>
      <c r="C47" s="759">
        <v>0</v>
      </c>
      <c r="D47" s="874"/>
      <c r="E47" s="875"/>
      <c r="F47" s="759">
        <v>0</v>
      </c>
      <c r="G47" s="763">
        <f>SUM(C47+F47)</f>
        <v>0</v>
      </c>
    </row>
    <row r="48" spans="1:7">
      <c r="A48" s="760"/>
      <c r="B48" s="729"/>
      <c r="C48" s="759">
        <v>0</v>
      </c>
      <c r="D48" s="874"/>
      <c r="E48" s="875"/>
      <c r="F48" s="759">
        <v>0</v>
      </c>
      <c r="G48" s="763">
        <f>SUM(C48+F48)</f>
        <v>0</v>
      </c>
    </row>
    <row r="49" spans="1:7" ht="20.100000000000001" customHeight="1">
      <c r="A49" s="862" t="s">
        <v>734</v>
      </c>
      <c r="B49" s="863"/>
      <c r="C49" s="756">
        <f>SUM(C39:C48)</f>
        <v>0</v>
      </c>
      <c r="D49" s="876"/>
      <c r="E49" s="877"/>
      <c r="F49" s="756">
        <f>SUM(F39:F48)</f>
        <v>0</v>
      </c>
      <c r="G49" s="762">
        <f>SUM(G39:G48)</f>
        <v>0</v>
      </c>
    </row>
    <row r="50" spans="1:7" ht="20.100000000000001" customHeight="1">
      <c r="A50" s="757"/>
      <c r="B50" s="786" t="s">
        <v>765</v>
      </c>
      <c r="C50" s="756">
        <f>C37+C49</f>
        <v>0</v>
      </c>
      <c r="D50" s="805" t="e">
        <f>C50/C78</f>
        <v>#DIV/0!</v>
      </c>
      <c r="E50" s="798">
        <v>0.4</v>
      </c>
      <c r="F50" s="787"/>
      <c r="G50" s="788"/>
    </row>
    <row r="51" spans="1:7" ht="24.95" customHeight="1">
      <c r="A51" s="761" t="s">
        <v>766</v>
      </c>
      <c r="B51" s="864"/>
      <c r="C51" s="865"/>
      <c r="D51" s="865"/>
      <c r="E51" s="865"/>
      <c r="F51" s="865"/>
      <c r="G51" s="866"/>
    </row>
    <row r="52" spans="1:7" ht="12.75" customHeight="1">
      <c r="A52" s="760"/>
      <c r="B52" s="729"/>
      <c r="C52" s="759">
        <v>0</v>
      </c>
      <c r="D52" s="872"/>
      <c r="E52" s="873"/>
      <c r="F52" s="759">
        <v>0</v>
      </c>
      <c r="G52" s="758">
        <f>SUM(C52+F52)</f>
        <v>0</v>
      </c>
    </row>
    <row r="53" spans="1:7">
      <c r="A53" s="760"/>
      <c r="B53" s="729"/>
      <c r="C53" s="759">
        <v>0</v>
      </c>
      <c r="D53" s="874"/>
      <c r="E53" s="875"/>
      <c r="F53" s="759">
        <v>0</v>
      </c>
      <c r="G53" s="758">
        <f>SUM(C53+F53)</f>
        <v>0</v>
      </c>
    </row>
    <row r="54" spans="1:7">
      <c r="A54" s="760"/>
      <c r="B54" s="729"/>
      <c r="C54" s="759">
        <v>0</v>
      </c>
      <c r="D54" s="874"/>
      <c r="E54" s="875"/>
      <c r="F54" s="759">
        <v>0</v>
      </c>
      <c r="G54" s="758">
        <f>SUM(C54+F54)</f>
        <v>0</v>
      </c>
    </row>
    <row r="55" spans="1:7">
      <c r="A55" s="760"/>
      <c r="B55" s="729"/>
      <c r="C55" s="759">
        <v>0</v>
      </c>
      <c r="D55" s="874"/>
      <c r="E55" s="875"/>
      <c r="F55" s="759">
        <v>0</v>
      </c>
      <c r="G55" s="758">
        <f>SUM(C55+F55)</f>
        <v>0</v>
      </c>
    </row>
    <row r="56" spans="1:7">
      <c r="A56" s="760"/>
      <c r="B56" s="729"/>
      <c r="C56" s="759">
        <v>0</v>
      </c>
      <c r="D56" s="874"/>
      <c r="E56" s="875"/>
      <c r="F56" s="759">
        <v>0</v>
      </c>
      <c r="G56" s="758">
        <f t="shared" ref="G56:G58" si="6">SUM(C56+F56)</f>
        <v>0</v>
      </c>
    </row>
    <row r="57" spans="1:7">
      <c r="A57" s="760"/>
      <c r="B57" s="729"/>
      <c r="C57" s="759">
        <v>0</v>
      </c>
      <c r="D57" s="874"/>
      <c r="E57" s="875"/>
      <c r="F57" s="759">
        <v>0</v>
      </c>
      <c r="G57" s="758">
        <f t="shared" si="6"/>
        <v>0</v>
      </c>
    </row>
    <row r="58" spans="1:7">
      <c r="A58" s="760"/>
      <c r="B58" s="729"/>
      <c r="C58" s="759">
        <v>0</v>
      </c>
      <c r="D58" s="874"/>
      <c r="E58" s="875"/>
      <c r="F58" s="759">
        <v>0</v>
      </c>
      <c r="G58" s="758">
        <f t="shared" si="6"/>
        <v>0</v>
      </c>
    </row>
    <row r="59" spans="1:7">
      <c r="A59" s="760"/>
      <c r="B59" s="729"/>
      <c r="C59" s="759">
        <v>0</v>
      </c>
      <c r="D59" s="874"/>
      <c r="E59" s="875"/>
      <c r="F59" s="759">
        <v>0</v>
      </c>
      <c r="G59" s="758">
        <f>SUM(C59+F59)</f>
        <v>0</v>
      </c>
    </row>
    <row r="60" spans="1:7">
      <c r="A60" s="760"/>
      <c r="B60" s="729"/>
      <c r="C60" s="759">
        <v>0</v>
      </c>
      <c r="D60" s="874"/>
      <c r="E60" s="875"/>
      <c r="F60" s="759">
        <v>0</v>
      </c>
      <c r="G60" s="758">
        <f>SUM(C60+F60)</f>
        <v>0</v>
      </c>
    </row>
    <row r="61" spans="1:7">
      <c r="A61" s="760"/>
      <c r="B61" s="729"/>
      <c r="C61" s="759">
        <v>0</v>
      </c>
      <c r="D61" s="874"/>
      <c r="E61" s="875"/>
      <c r="F61" s="759">
        <v>0</v>
      </c>
      <c r="G61" s="758">
        <f>SUM(C61+F61)</f>
        <v>0</v>
      </c>
    </row>
    <row r="62" spans="1:7" ht="20.100000000000001" customHeight="1">
      <c r="A62" s="862" t="s">
        <v>767</v>
      </c>
      <c r="B62" s="863"/>
      <c r="C62" s="756">
        <f>SUM(C52:C61)</f>
        <v>0</v>
      </c>
      <c r="D62" s="876"/>
      <c r="E62" s="877"/>
      <c r="F62" s="756">
        <f>SUM(F52:F61)</f>
        <v>0</v>
      </c>
      <c r="G62" s="762">
        <f>SUM(G52:G61)</f>
        <v>0</v>
      </c>
    </row>
    <row r="63" spans="1:7" ht="27.95" customHeight="1">
      <c r="A63" s="761" t="s">
        <v>768</v>
      </c>
      <c r="B63" s="867"/>
      <c r="C63" s="868"/>
      <c r="D63" s="868"/>
      <c r="E63" s="868"/>
      <c r="F63" s="868"/>
      <c r="G63" s="869"/>
    </row>
    <row r="64" spans="1:7">
      <c r="A64" s="760"/>
      <c r="B64" s="780"/>
      <c r="C64" s="759">
        <v>0</v>
      </c>
      <c r="D64" s="794"/>
      <c r="E64" s="795"/>
      <c r="F64" s="759">
        <v>0</v>
      </c>
      <c r="G64" s="758">
        <f>SUM(C64+F64)</f>
        <v>0</v>
      </c>
    </row>
    <row r="65" spans="1:7">
      <c r="A65" s="760"/>
      <c r="B65" s="729"/>
      <c r="C65" s="759">
        <v>0</v>
      </c>
      <c r="D65" s="794"/>
      <c r="E65" s="795"/>
      <c r="F65" s="759">
        <v>0</v>
      </c>
      <c r="G65" s="758">
        <f t="shared" ref="G65:G67" si="7">SUM(C65+F65)</f>
        <v>0</v>
      </c>
    </row>
    <row r="66" spans="1:7">
      <c r="A66" s="760"/>
      <c r="B66" s="729"/>
      <c r="C66" s="759">
        <v>0</v>
      </c>
      <c r="D66" s="794"/>
      <c r="E66" s="795"/>
      <c r="F66" s="759">
        <v>0</v>
      </c>
      <c r="G66" s="758">
        <f t="shared" si="7"/>
        <v>0</v>
      </c>
    </row>
    <row r="67" spans="1:7">
      <c r="A67" s="760"/>
      <c r="B67" s="729"/>
      <c r="C67" s="759">
        <v>0</v>
      </c>
      <c r="D67" s="794"/>
      <c r="E67" s="795"/>
      <c r="F67" s="759">
        <v>0</v>
      </c>
      <c r="G67" s="758">
        <f t="shared" si="7"/>
        <v>0</v>
      </c>
    </row>
    <row r="68" spans="1:7" ht="20.100000000000001" customHeight="1">
      <c r="A68" s="862" t="s">
        <v>769</v>
      </c>
      <c r="B68" s="890"/>
      <c r="C68" s="796">
        <f>SUM(C64:C67)</f>
        <v>0</v>
      </c>
      <c r="D68" s="794"/>
      <c r="E68" s="795"/>
      <c r="F68" s="796">
        <f>SUM(F64:F67)</f>
        <v>0</v>
      </c>
      <c r="G68" s="797">
        <f>SUM(G64:G67)</f>
        <v>0</v>
      </c>
    </row>
    <row r="69" spans="1:7" ht="27.95" customHeight="1">
      <c r="A69" s="761" t="s">
        <v>770</v>
      </c>
      <c r="B69" s="867"/>
      <c r="C69" s="868"/>
      <c r="D69" s="868"/>
      <c r="E69" s="868"/>
      <c r="F69" s="868"/>
      <c r="G69" s="869"/>
    </row>
    <row r="70" spans="1:7">
      <c r="A70" s="760"/>
      <c r="B70" s="780"/>
      <c r="C70" s="781">
        <v>0</v>
      </c>
      <c r="D70" s="794"/>
      <c r="E70" s="795"/>
      <c r="F70" s="781">
        <v>0</v>
      </c>
      <c r="G70" s="793">
        <f t="shared" ref="G70:G75" si="8">SUM(C70+F70)</f>
        <v>0</v>
      </c>
    </row>
    <row r="71" spans="1:7">
      <c r="A71" s="760"/>
      <c r="B71" s="729"/>
      <c r="C71" s="759">
        <v>0</v>
      </c>
      <c r="D71" s="794"/>
      <c r="E71" s="795"/>
      <c r="F71" s="781">
        <v>0</v>
      </c>
      <c r="G71" s="758">
        <f t="shared" si="8"/>
        <v>0</v>
      </c>
    </row>
    <row r="72" spans="1:7">
      <c r="A72" s="760"/>
      <c r="B72" s="729"/>
      <c r="C72" s="759">
        <v>0</v>
      </c>
      <c r="D72" s="794"/>
      <c r="E72" s="795"/>
      <c r="F72" s="781">
        <v>0</v>
      </c>
      <c r="G72" s="758">
        <f t="shared" si="8"/>
        <v>0</v>
      </c>
    </row>
    <row r="73" spans="1:7">
      <c r="A73" s="760"/>
      <c r="B73" s="729"/>
      <c r="C73" s="759">
        <v>0</v>
      </c>
      <c r="D73" s="794"/>
      <c r="E73" s="795"/>
      <c r="F73" s="781">
        <v>0</v>
      </c>
      <c r="G73" s="758">
        <f t="shared" si="8"/>
        <v>0</v>
      </c>
    </row>
    <row r="74" spans="1:7">
      <c r="A74" s="760"/>
      <c r="B74" s="729"/>
      <c r="C74" s="759">
        <v>0</v>
      </c>
      <c r="D74" s="794"/>
      <c r="E74" s="795"/>
      <c r="F74" s="781">
        <v>0</v>
      </c>
      <c r="G74" s="758">
        <f t="shared" si="8"/>
        <v>0</v>
      </c>
    </row>
    <row r="75" spans="1:7">
      <c r="A75" s="783"/>
      <c r="B75" s="729"/>
      <c r="C75" s="759">
        <v>0</v>
      </c>
      <c r="D75" s="794"/>
      <c r="E75" s="795"/>
      <c r="F75" s="781">
        <v>0</v>
      </c>
      <c r="G75" s="758">
        <f t="shared" si="8"/>
        <v>0</v>
      </c>
    </row>
    <row r="76" spans="1:7" ht="20.100000000000001" customHeight="1">
      <c r="A76" s="870" t="s">
        <v>771</v>
      </c>
      <c r="B76" s="871"/>
      <c r="C76" s="756">
        <f>SUM(C70:C75)</f>
        <v>0</v>
      </c>
      <c r="D76" s="805" t="e">
        <f>C76/C78</f>
        <v>#DIV/0!</v>
      </c>
      <c r="E76" s="798">
        <v>0.02</v>
      </c>
      <c r="F76" s="756">
        <f>SUM(F70:F75)</f>
        <v>0</v>
      </c>
      <c r="G76" s="762">
        <f>SUM(G70:G75)</f>
        <v>0</v>
      </c>
    </row>
    <row r="77" spans="1:7">
      <c r="A77" s="755"/>
      <c r="D77" s="730"/>
      <c r="E77" s="730"/>
      <c r="G77" s="754"/>
    </row>
    <row r="78" spans="1:7" ht="24.95" customHeight="1" thickBot="1">
      <c r="A78" s="847" t="s">
        <v>772</v>
      </c>
      <c r="B78" s="848"/>
      <c r="C78" s="753">
        <f>C21+C29+C37+C49+C62+C68+C76</f>
        <v>0</v>
      </c>
      <c r="D78" s="849"/>
      <c r="E78" s="849"/>
      <c r="F78" s="753">
        <f>F21+F29+F37+F49+F62+F68+F76</f>
        <v>0</v>
      </c>
      <c r="G78" s="752">
        <f>G21+G29+G37+G49+G62+G68+G76</f>
        <v>0</v>
      </c>
    </row>
    <row r="79" spans="1:7">
      <c r="D79" s="730"/>
      <c r="E79" s="730"/>
    </row>
    <row r="80" spans="1:7">
      <c r="D80" s="730"/>
      <c r="E80" s="730"/>
    </row>
    <row r="81" spans="1:7">
      <c r="D81" s="730"/>
      <c r="E81" s="730"/>
    </row>
    <row r="82" spans="1:7">
      <c r="D82" s="730"/>
      <c r="E82" s="730"/>
    </row>
    <row r="83" spans="1:7">
      <c r="D83" s="730"/>
      <c r="E83" s="730"/>
    </row>
    <row r="84" spans="1:7">
      <c r="D84" s="730"/>
      <c r="E84" s="730"/>
    </row>
    <row r="85" spans="1:7" ht="13.5" thickBot="1">
      <c r="D85" s="730"/>
      <c r="E85" s="730"/>
    </row>
    <row r="86" spans="1:7" ht="15" thickBot="1">
      <c r="A86" s="891" t="s">
        <v>774</v>
      </c>
      <c r="B86" s="892"/>
      <c r="C86" s="892"/>
      <c r="D86" s="892"/>
      <c r="E86" s="892"/>
      <c r="F86" s="892"/>
      <c r="G86" s="893"/>
    </row>
    <row r="87" spans="1:7" ht="13.5" thickBot="1">
      <c r="F87" s="728"/>
      <c r="G87" s="728"/>
    </row>
    <row r="88" spans="1:7" ht="39" thickBot="1">
      <c r="A88" s="774" t="s">
        <v>788</v>
      </c>
      <c r="B88" s="773" t="s">
        <v>798</v>
      </c>
      <c r="C88" s="771" t="s">
        <v>755</v>
      </c>
      <c r="D88" s="772" t="s">
        <v>728</v>
      </c>
      <c r="E88" s="772" t="s">
        <v>729</v>
      </c>
      <c r="F88" s="771" t="s">
        <v>754</v>
      </c>
      <c r="G88" s="770" t="s">
        <v>166</v>
      </c>
    </row>
    <row r="89" spans="1:7" ht="13.5" thickBot="1">
      <c r="A89" s="769"/>
      <c r="B89" s="769"/>
      <c r="C89" s="767"/>
      <c r="D89" s="768"/>
      <c r="E89" s="768"/>
      <c r="F89" s="767"/>
      <c r="G89" s="767"/>
    </row>
    <row r="90" spans="1:7" ht="27.95" customHeight="1">
      <c r="A90" s="766" t="s">
        <v>775</v>
      </c>
      <c r="B90" s="887"/>
      <c r="C90" s="888"/>
      <c r="D90" s="888"/>
      <c r="E90" s="888"/>
      <c r="F90" s="888"/>
      <c r="G90" s="889"/>
    </row>
    <row r="91" spans="1:7" ht="12.75" customHeight="1">
      <c r="A91" s="760"/>
      <c r="B91" s="729"/>
      <c r="C91" s="759">
        <v>0</v>
      </c>
      <c r="D91" s="878"/>
      <c r="E91" s="873"/>
      <c r="F91" s="759">
        <v>0</v>
      </c>
      <c r="G91" s="763">
        <f>SUM(C91+F91)</f>
        <v>0</v>
      </c>
    </row>
    <row r="92" spans="1:7">
      <c r="A92" s="760"/>
      <c r="B92" s="729"/>
      <c r="C92" s="759">
        <v>0</v>
      </c>
      <c r="D92" s="879"/>
      <c r="E92" s="875"/>
      <c r="F92" s="759">
        <v>0</v>
      </c>
      <c r="G92" s="763">
        <f>SUM(C92+F92)</f>
        <v>0</v>
      </c>
    </row>
    <row r="93" spans="1:7">
      <c r="A93" s="760"/>
      <c r="B93" s="729"/>
      <c r="C93" s="759">
        <v>0</v>
      </c>
      <c r="D93" s="879"/>
      <c r="E93" s="875"/>
      <c r="F93" s="759">
        <v>0</v>
      </c>
      <c r="G93" s="763">
        <f>SUM(C93+F93)</f>
        <v>0</v>
      </c>
    </row>
    <row r="94" spans="1:7" ht="12.75" customHeight="1">
      <c r="A94" s="760"/>
      <c r="B94" s="779"/>
      <c r="C94" s="759">
        <v>0</v>
      </c>
      <c r="D94" s="879"/>
      <c r="E94" s="875"/>
      <c r="F94" s="759">
        <v>0</v>
      </c>
      <c r="G94" s="763">
        <f t="shared" ref="G94:G97" si="9">SUM(C94+F94)</f>
        <v>0</v>
      </c>
    </row>
    <row r="95" spans="1:7">
      <c r="A95" s="760"/>
      <c r="B95" s="779"/>
      <c r="C95" s="759">
        <v>0</v>
      </c>
      <c r="D95" s="879"/>
      <c r="E95" s="875"/>
      <c r="F95" s="759">
        <v>0</v>
      </c>
      <c r="G95" s="763">
        <f t="shared" si="9"/>
        <v>0</v>
      </c>
    </row>
    <row r="96" spans="1:7">
      <c r="A96" s="760"/>
      <c r="B96" s="779"/>
      <c r="C96" s="759">
        <v>0</v>
      </c>
      <c r="D96" s="879"/>
      <c r="E96" s="875"/>
      <c r="F96" s="759">
        <v>0</v>
      </c>
      <c r="G96" s="763">
        <f t="shared" si="9"/>
        <v>0</v>
      </c>
    </row>
    <row r="97" spans="1:7">
      <c r="A97" s="760"/>
      <c r="B97" s="779"/>
      <c r="C97" s="759">
        <v>0</v>
      </c>
      <c r="D97" s="879"/>
      <c r="E97" s="875"/>
      <c r="F97" s="759">
        <v>0</v>
      </c>
      <c r="G97" s="763">
        <f t="shared" si="9"/>
        <v>0</v>
      </c>
    </row>
    <row r="98" spans="1:7">
      <c r="A98" s="765"/>
      <c r="B98" s="779"/>
      <c r="C98" s="759">
        <v>0</v>
      </c>
      <c r="D98" s="879"/>
      <c r="E98" s="875"/>
      <c r="F98" s="781">
        <v>0</v>
      </c>
      <c r="G98" s="782">
        <f>SUM(C98+F98)</f>
        <v>0</v>
      </c>
    </row>
    <row r="99" spans="1:7">
      <c r="A99" s="765"/>
      <c r="B99" s="729"/>
      <c r="C99" s="759">
        <v>0</v>
      </c>
      <c r="D99" s="879"/>
      <c r="E99" s="875"/>
      <c r="F99" s="759">
        <v>0</v>
      </c>
      <c r="G99" s="763">
        <f>SUM(C99+F99)</f>
        <v>0</v>
      </c>
    </row>
    <row r="100" spans="1:7">
      <c r="A100" s="765"/>
      <c r="B100" s="729"/>
      <c r="C100" s="759">
        <v>0</v>
      </c>
      <c r="D100" s="879"/>
      <c r="E100" s="875"/>
      <c r="F100" s="759">
        <v>0</v>
      </c>
      <c r="G100" s="763">
        <f>SUM(C100+F100)</f>
        <v>0</v>
      </c>
    </row>
    <row r="101" spans="1:7" ht="20.100000000000001" customHeight="1">
      <c r="A101" s="862" t="s">
        <v>730</v>
      </c>
      <c r="B101" s="890"/>
      <c r="C101" s="756">
        <f>SUM(C91:C100)</f>
        <v>0</v>
      </c>
      <c r="D101" s="879"/>
      <c r="E101" s="875"/>
      <c r="F101" s="801">
        <f>SUM(F91:F100)</f>
        <v>0</v>
      </c>
      <c r="G101" s="797">
        <f>SUM(G91:G100)</f>
        <v>0</v>
      </c>
    </row>
    <row r="102" spans="1:7" ht="20.100000000000001" customHeight="1">
      <c r="A102" s="808" t="s">
        <v>799</v>
      </c>
      <c r="B102" s="842"/>
      <c r="C102" s="842"/>
      <c r="D102" s="842"/>
      <c r="E102" s="842"/>
      <c r="F102" s="842"/>
      <c r="G102" s="843"/>
    </row>
    <row r="103" spans="1:7" ht="12.75" customHeight="1">
      <c r="A103" s="814" t="s">
        <v>795</v>
      </c>
      <c r="B103" s="813"/>
      <c r="C103" s="809" t="s">
        <v>792</v>
      </c>
      <c r="D103" s="810" t="s">
        <v>793</v>
      </c>
      <c r="E103" s="844" t="s">
        <v>794</v>
      </c>
      <c r="F103" s="844"/>
      <c r="G103" s="815"/>
    </row>
    <row r="104" spans="1:7" ht="12.75" customHeight="1">
      <c r="A104" s="811" t="s">
        <v>790</v>
      </c>
      <c r="B104" s="807"/>
      <c r="C104" s="816">
        <v>83</v>
      </c>
      <c r="D104" s="817">
        <v>0</v>
      </c>
      <c r="E104" s="845">
        <f>C104*D104</f>
        <v>0</v>
      </c>
      <c r="F104" s="846"/>
      <c r="G104" s="812"/>
    </row>
    <row r="105" spans="1:7" ht="12.75" customHeight="1">
      <c r="A105" s="811" t="s">
        <v>789</v>
      </c>
      <c r="B105" s="807"/>
      <c r="C105" s="816">
        <v>47</v>
      </c>
      <c r="D105" s="817">
        <v>0</v>
      </c>
      <c r="E105" s="845">
        <f t="shared" ref="E105:E106" si="10">C105*D105</f>
        <v>0</v>
      </c>
      <c r="F105" s="846"/>
      <c r="G105" s="812"/>
    </row>
    <row r="106" spans="1:7" ht="12.75" customHeight="1">
      <c r="A106" s="811" t="s">
        <v>791</v>
      </c>
      <c r="B106" s="807"/>
      <c r="C106" s="816">
        <v>30</v>
      </c>
      <c r="D106" s="817">
        <v>0</v>
      </c>
      <c r="E106" s="845">
        <f t="shared" si="10"/>
        <v>0</v>
      </c>
      <c r="F106" s="846"/>
      <c r="G106" s="812"/>
    </row>
    <row r="107" spans="1:7" ht="12.75" customHeight="1">
      <c r="A107" s="837" t="s">
        <v>801</v>
      </c>
      <c r="B107" s="838"/>
      <c r="C107" s="838"/>
      <c r="D107" s="839"/>
      <c r="E107" s="840">
        <f>SUM(E104:F106)</f>
        <v>0</v>
      </c>
      <c r="F107" s="840"/>
      <c r="G107" s="812"/>
    </row>
    <row r="108" spans="1:7" ht="12.75" customHeight="1">
      <c r="A108" s="841"/>
      <c r="B108" s="842"/>
      <c r="C108" s="842"/>
      <c r="D108" s="842"/>
      <c r="E108" s="842"/>
      <c r="F108" s="842"/>
      <c r="G108" s="843"/>
    </row>
    <row r="109" spans="1:7" ht="12.75" customHeight="1">
      <c r="A109" s="814" t="s">
        <v>796</v>
      </c>
      <c r="B109" s="813"/>
      <c r="C109" s="809" t="s">
        <v>792</v>
      </c>
      <c r="D109" s="810" t="s">
        <v>793</v>
      </c>
      <c r="E109" s="844" t="s">
        <v>794</v>
      </c>
      <c r="F109" s="844"/>
      <c r="G109" s="815"/>
    </row>
    <row r="110" spans="1:7" ht="12.75" customHeight="1">
      <c r="A110" s="811" t="s">
        <v>790</v>
      </c>
      <c r="B110" s="807"/>
      <c r="C110" s="816">
        <v>83</v>
      </c>
      <c r="D110" s="817">
        <v>0</v>
      </c>
      <c r="E110" s="845">
        <f>C110*D110</f>
        <v>0</v>
      </c>
      <c r="F110" s="846"/>
      <c r="G110" s="812"/>
    </row>
    <row r="111" spans="1:7" ht="12.75" customHeight="1">
      <c r="A111" s="811" t="s">
        <v>789</v>
      </c>
      <c r="B111" s="807"/>
      <c r="C111" s="816">
        <v>47</v>
      </c>
      <c r="D111" s="817">
        <v>0</v>
      </c>
      <c r="E111" s="845">
        <f t="shared" ref="E111:E112" si="11">C111*D111</f>
        <v>0</v>
      </c>
      <c r="F111" s="846"/>
      <c r="G111" s="812"/>
    </row>
    <row r="112" spans="1:7" ht="12.75" customHeight="1">
      <c r="A112" s="811" t="s">
        <v>791</v>
      </c>
      <c r="B112" s="807"/>
      <c r="C112" s="816">
        <v>30</v>
      </c>
      <c r="D112" s="817">
        <v>0</v>
      </c>
      <c r="E112" s="845">
        <f t="shared" si="11"/>
        <v>0</v>
      </c>
      <c r="F112" s="846"/>
      <c r="G112" s="812"/>
    </row>
    <row r="113" spans="1:7" ht="12.75" customHeight="1">
      <c r="A113" s="837" t="s">
        <v>802</v>
      </c>
      <c r="B113" s="838"/>
      <c r="C113" s="838"/>
      <c r="D113" s="839"/>
      <c r="E113" s="840">
        <f>SUM(E110:F112)</f>
        <v>0</v>
      </c>
      <c r="F113" s="840"/>
      <c r="G113" s="812"/>
    </row>
    <row r="114" spans="1:7" ht="12.75" customHeight="1">
      <c r="A114" s="841"/>
      <c r="B114" s="842"/>
      <c r="C114" s="842"/>
      <c r="D114" s="842"/>
      <c r="E114" s="842"/>
      <c r="F114" s="842"/>
      <c r="G114" s="843"/>
    </row>
    <row r="115" spans="1:7" ht="12.75" customHeight="1">
      <c r="A115" s="837" t="s">
        <v>797</v>
      </c>
      <c r="B115" s="838"/>
      <c r="C115" s="838"/>
      <c r="D115" s="839"/>
      <c r="E115" s="840">
        <f>E107+E113</f>
        <v>0</v>
      </c>
      <c r="F115" s="840"/>
      <c r="G115" s="812"/>
    </row>
    <row r="116" spans="1:7" ht="27.95" customHeight="1">
      <c r="A116" s="764" t="s">
        <v>776</v>
      </c>
      <c r="B116" s="864"/>
      <c r="C116" s="865"/>
      <c r="D116" s="865"/>
      <c r="E116" s="865"/>
      <c r="F116" s="865"/>
      <c r="G116" s="866"/>
    </row>
    <row r="117" spans="1:7">
      <c r="A117" s="760"/>
      <c r="B117" s="729"/>
      <c r="C117" s="759">
        <v>0</v>
      </c>
      <c r="D117" s="856"/>
      <c r="E117" s="857"/>
      <c r="F117" s="791">
        <v>0</v>
      </c>
      <c r="G117" s="763">
        <f>SUM(C117+F117)</f>
        <v>0</v>
      </c>
    </row>
    <row r="118" spans="1:7">
      <c r="A118" s="760"/>
      <c r="B118" s="729"/>
      <c r="C118" s="759">
        <v>0</v>
      </c>
      <c r="D118" s="858"/>
      <c r="E118" s="859"/>
      <c r="F118" s="791">
        <v>0</v>
      </c>
      <c r="G118" s="763">
        <f t="shared" ref="G118:G124" si="12">SUM(C118+F118)</f>
        <v>0</v>
      </c>
    </row>
    <row r="119" spans="1:7">
      <c r="A119" s="760"/>
      <c r="B119" s="729"/>
      <c r="C119" s="759">
        <v>0</v>
      </c>
      <c r="D119" s="858"/>
      <c r="E119" s="859"/>
      <c r="F119" s="791">
        <v>0</v>
      </c>
      <c r="G119" s="763">
        <f t="shared" si="12"/>
        <v>0</v>
      </c>
    </row>
    <row r="120" spans="1:7">
      <c r="A120" s="760"/>
      <c r="B120" s="729"/>
      <c r="C120" s="759">
        <v>0</v>
      </c>
      <c r="D120" s="858"/>
      <c r="E120" s="859"/>
      <c r="F120" s="791">
        <v>0</v>
      </c>
      <c r="G120" s="763">
        <f t="shared" si="12"/>
        <v>0</v>
      </c>
    </row>
    <row r="121" spans="1:7">
      <c r="A121" s="760"/>
      <c r="B121" s="729"/>
      <c r="C121" s="759">
        <v>0</v>
      </c>
      <c r="D121" s="858"/>
      <c r="E121" s="859"/>
      <c r="F121" s="791">
        <v>0</v>
      </c>
      <c r="G121" s="763">
        <f t="shared" si="12"/>
        <v>0</v>
      </c>
    </row>
    <row r="122" spans="1:7">
      <c r="A122" s="760"/>
      <c r="B122" s="729"/>
      <c r="C122" s="759">
        <v>0</v>
      </c>
      <c r="D122" s="858"/>
      <c r="E122" s="859"/>
      <c r="F122" s="791">
        <v>0</v>
      </c>
      <c r="G122" s="763">
        <f t="shared" si="12"/>
        <v>0</v>
      </c>
    </row>
    <row r="123" spans="1:7">
      <c r="A123" s="760"/>
      <c r="B123" s="729"/>
      <c r="C123" s="759">
        <v>0</v>
      </c>
      <c r="D123" s="858"/>
      <c r="E123" s="859"/>
      <c r="F123" s="791">
        <v>0</v>
      </c>
      <c r="G123" s="763">
        <f t="shared" si="12"/>
        <v>0</v>
      </c>
    </row>
    <row r="124" spans="1:7">
      <c r="A124" s="760"/>
      <c r="B124" s="729"/>
      <c r="C124" s="790">
        <v>0</v>
      </c>
      <c r="D124" s="858"/>
      <c r="E124" s="859"/>
      <c r="F124" s="791">
        <v>0</v>
      </c>
      <c r="G124" s="763">
        <f t="shared" si="12"/>
        <v>0</v>
      </c>
    </row>
    <row r="125" spans="1:7" ht="20.100000000000001" customHeight="1">
      <c r="A125" s="862" t="s">
        <v>732</v>
      </c>
      <c r="B125" s="863"/>
      <c r="C125" s="787">
        <f>SUM(C117:C124)</f>
        <v>0</v>
      </c>
      <c r="D125" s="860"/>
      <c r="E125" s="861"/>
      <c r="F125" s="756">
        <f>SUM(F117:F124)</f>
        <v>0</v>
      </c>
      <c r="G125" s="788">
        <f>SUM(G117:G124)</f>
        <v>0</v>
      </c>
    </row>
    <row r="126" spans="1:7" ht="20.100000000000001" customHeight="1">
      <c r="A126" s="764" t="s">
        <v>777</v>
      </c>
      <c r="B126" s="864"/>
      <c r="C126" s="865"/>
      <c r="D126" s="865"/>
      <c r="E126" s="865"/>
      <c r="F126" s="865"/>
      <c r="G126" s="866"/>
    </row>
    <row r="127" spans="1:7">
      <c r="A127" s="760"/>
      <c r="B127" s="729"/>
      <c r="C127" s="759">
        <v>0</v>
      </c>
      <c r="D127" s="856"/>
      <c r="E127" s="857"/>
      <c r="F127" s="791">
        <v>0</v>
      </c>
      <c r="G127" s="763">
        <f>SUM(C127+F127)</f>
        <v>0</v>
      </c>
    </row>
    <row r="128" spans="1:7">
      <c r="A128" s="760"/>
      <c r="B128" s="729"/>
      <c r="C128" s="759">
        <v>0</v>
      </c>
      <c r="D128" s="858"/>
      <c r="E128" s="859"/>
      <c r="F128" s="791">
        <v>0</v>
      </c>
      <c r="G128" s="763">
        <f t="shared" ref="G128:G134" si="13">SUM(C128+F128)</f>
        <v>0</v>
      </c>
    </row>
    <row r="129" spans="1:7">
      <c r="A129" s="760"/>
      <c r="B129" s="729"/>
      <c r="C129" s="759">
        <v>0</v>
      </c>
      <c r="D129" s="858"/>
      <c r="E129" s="859"/>
      <c r="F129" s="791">
        <v>0</v>
      </c>
      <c r="G129" s="763">
        <f t="shared" si="13"/>
        <v>0</v>
      </c>
    </row>
    <row r="130" spans="1:7">
      <c r="A130" s="760"/>
      <c r="B130" s="729"/>
      <c r="C130" s="759">
        <v>0</v>
      </c>
      <c r="D130" s="858"/>
      <c r="E130" s="859"/>
      <c r="F130" s="791">
        <v>0</v>
      </c>
      <c r="G130" s="763">
        <f t="shared" si="13"/>
        <v>0</v>
      </c>
    </row>
    <row r="131" spans="1:7">
      <c r="A131" s="760"/>
      <c r="B131" s="729"/>
      <c r="C131" s="759">
        <v>0</v>
      </c>
      <c r="D131" s="858"/>
      <c r="E131" s="859"/>
      <c r="F131" s="791">
        <v>0</v>
      </c>
      <c r="G131" s="763">
        <f t="shared" si="13"/>
        <v>0</v>
      </c>
    </row>
    <row r="132" spans="1:7">
      <c r="A132" s="760"/>
      <c r="B132" s="729"/>
      <c r="C132" s="759">
        <v>0</v>
      </c>
      <c r="D132" s="858"/>
      <c r="E132" s="859"/>
      <c r="F132" s="791">
        <v>0</v>
      </c>
      <c r="G132" s="763">
        <f t="shared" si="13"/>
        <v>0</v>
      </c>
    </row>
    <row r="133" spans="1:7">
      <c r="A133" s="760"/>
      <c r="B133" s="729"/>
      <c r="C133" s="759">
        <v>0</v>
      </c>
      <c r="D133" s="858"/>
      <c r="E133" s="859"/>
      <c r="F133" s="791">
        <v>0</v>
      </c>
      <c r="G133" s="763">
        <f t="shared" si="13"/>
        <v>0</v>
      </c>
    </row>
    <row r="134" spans="1:7">
      <c r="A134" s="760"/>
      <c r="B134" s="729"/>
      <c r="C134" s="790">
        <v>0</v>
      </c>
      <c r="D134" s="858"/>
      <c r="E134" s="859"/>
      <c r="F134" s="791">
        <v>0</v>
      </c>
      <c r="G134" s="763">
        <f t="shared" si="13"/>
        <v>0</v>
      </c>
    </row>
    <row r="135" spans="1:7" ht="20.100000000000001" customHeight="1">
      <c r="A135" s="862" t="s">
        <v>733</v>
      </c>
      <c r="B135" s="863"/>
      <c r="C135" s="787">
        <f>SUM(C127:C134)</f>
        <v>0</v>
      </c>
      <c r="D135" s="860"/>
      <c r="E135" s="861"/>
      <c r="F135" s="756">
        <f>SUM(F127:F134)</f>
        <v>0</v>
      </c>
      <c r="G135" s="788">
        <f>SUM(G127:G134)</f>
        <v>0</v>
      </c>
    </row>
    <row r="136" spans="1:7" ht="27.95" customHeight="1">
      <c r="A136" s="764" t="s">
        <v>778</v>
      </c>
      <c r="B136" s="864"/>
      <c r="C136" s="865"/>
      <c r="D136" s="865"/>
      <c r="E136" s="865"/>
      <c r="F136" s="865"/>
      <c r="G136" s="866"/>
    </row>
    <row r="137" spans="1:7">
      <c r="A137" s="760"/>
      <c r="B137" s="729"/>
      <c r="C137" s="759">
        <v>0</v>
      </c>
      <c r="D137" s="856"/>
      <c r="E137" s="857"/>
      <c r="F137" s="791">
        <v>0</v>
      </c>
      <c r="G137" s="763">
        <f>SUM(C137+F137)</f>
        <v>0</v>
      </c>
    </row>
    <row r="138" spans="1:7">
      <c r="A138" s="760"/>
      <c r="B138" s="729"/>
      <c r="C138" s="759">
        <v>0</v>
      </c>
      <c r="D138" s="858"/>
      <c r="E138" s="859"/>
      <c r="F138" s="791">
        <v>0</v>
      </c>
      <c r="G138" s="763">
        <f t="shared" ref="G138:G144" si="14">SUM(C138+F138)</f>
        <v>0</v>
      </c>
    </row>
    <row r="139" spans="1:7">
      <c r="A139" s="760"/>
      <c r="B139" s="729"/>
      <c r="C139" s="759">
        <v>0</v>
      </c>
      <c r="D139" s="858"/>
      <c r="E139" s="859"/>
      <c r="F139" s="791">
        <v>0</v>
      </c>
      <c r="G139" s="763">
        <f t="shared" si="14"/>
        <v>0</v>
      </c>
    </row>
    <row r="140" spans="1:7">
      <c r="A140" s="760"/>
      <c r="B140" s="729"/>
      <c r="C140" s="759">
        <v>0</v>
      </c>
      <c r="D140" s="858"/>
      <c r="E140" s="859"/>
      <c r="F140" s="791">
        <v>0</v>
      </c>
      <c r="G140" s="763">
        <f t="shared" si="14"/>
        <v>0</v>
      </c>
    </row>
    <row r="141" spans="1:7">
      <c r="A141" s="760"/>
      <c r="B141" s="729"/>
      <c r="C141" s="759">
        <v>0</v>
      </c>
      <c r="D141" s="858"/>
      <c r="E141" s="859"/>
      <c r="F141" s="791">
        <v>0</v>
      </c>
      <c r="G141" s="763">
        <f t="shared" si="14"/>
        <v>0</v>
      </c>
    </row>
    <row r="142" spans="1:7">
      <c r="A142" s="760"/>
      <c r="B142" s="729"/>
      <c r="C142" s="759">
        <v>0</v>
      </c>
      <c r="D142" s="858"/>
      <c r="E142" s="859"/>
      <c r="F142" s="791">
        <v>0</v>
      </c>
      <c r="G142" s="763">
        <f t="shared" si="14"/>
        <v>0</v>
      </c>
    </row>
    <row r="143" spans="1:7">
      <c r="A143" s="760"/>
      <c r="B143" s="729"/>
      <c r="C143" s="759">
        <v>0</v>
      </c>
      <c r="D143" s="858"/>
      <c r="E143" s="859"/>
      <c r="F143" s="791">
        <v>0</v>
      </c>
      <c r="G143" s="763">
        <f t="shared" si="14"/>
        <v>0</v>
      </c>
    </row>
    <row r="144" spans="1:7">
      <c r="A144" s="760"/>
      <c r="B144" s="729"/>
      <c r="C144" s="790">
        <v>0</v>
      </c>
      <c r="D144" s="858"/>
      <c r="E144" s="859"/>
      <c r="F144" s="791">
        <v>0</v>
      </c>
      <c r="G144" s="763">
        <f t="shared" si="14"/>
        <v>0</v>
      </c>
    </row>
    <row r="145" spans="1:7" ht="20.100000000000001" customHeight="1">
      <c r="A145" s="862" t="s">
        <v>734</v>
      </c>
      <c r="B145" s="863"/>
      <c r="C145" s="787">
        <f>SUM(C137:C144)</f>
        <v>0</v>
      </c>
      <c r="D145" s="860"/>
      <c r="E145" s="861"/>
      <c r="F145" s="756">
        <f>SUM(F137:F144)</f>
        <v>0</v>
      </c>
      <c r="G145" s="788">
        <f>SUM(G137:G144)</f>
        <v>0</v>
      </c>
    </row>
    <row r="146" spans="1:7" ht="27.95" customHeight="1">
      <c r="A146" s="764" t="s">
        <v>779</v>
      </c>
      <c r="B146" s="864"/>
      <c r="C146" s="865"/>
      <c r="D146" s="865"/>
      <c r="E146" s="865"/>
      <c r="F146" s="865"/>
      <c r="G146" s="866"/>
    </row>
    <row r="147" spans="1:7">
      <c r="A147" s="760"/>
      <c r="B147" s="729"/>
      <c r="C147" s="759">
        <v>0</v>
      </c>
      <c r="D147" s="856"/>
      <c r="E147" s="857"/>
      <c r="F147" s="791">
        <v>0</v>
      </c>
      <c r="G147" s="763">
        <f>SUM(C147+F147)</f>
        <v>0</v>
      </c>
    </row>
    <row r="148" spans="1:7">
      <c r="A148" s="760"/>
      <c r="B148" s="729"/>
      <c r="C148" s="759">
        <v>0</v>
      </c>
      <c r="D148" s="858"/>
      <c r="E148" s="859"/>
      <c r="F148" s="791">
        <v>0</v>
      </c>
      <c r="G148" s="763">
        <f t="shared" ref="G148:G154" si="15">SUM(C148+F148)</f>
        <v>0</v>
      </c>
    </row>
    <row r="149" spans="1:7">
      <c r="A149" s="760"/>
      <c r="B149" s="729"/>
      <c r="C149" s="759">
        <v>0</v>
      </c>
      <c r="D149" s="858"/>
      <c r="E149" s="859"/>
      <c r="F149" s="791">
        <v>0</v>
      </c>
      <c r="G149" s="763">
        <f t="shared" si="15"/>
        <v>0</v>
      </c>
    </row>
    <row r="150" spans="1:7">
      <c r="A150" s="760"/>
      <c r="B150" s="729"/>
      <c r="C150" s="759">
        <v>0</v>
      </c>
      <c r="D150" s="858"/>
      <c r="E150" s="859"/>
      <c r="F150" s="791">
        <v>0</v>
      </c>
      <c r="G150" s="763">
        <f t="shared" si="15"/>
        <v>0</v>
      </c>
    </row>
    <row r="151" spans="1:7">
      <c r="A151" s="760"/>
      <c r="B151" s="729"/>
      <c r="C151" s="759">
        <v>0</v>
      </c>
      <c r="D151" s="858"/>
      <c r="E151" s="859"/>
      <c r="F151" s="791">
        <v>0</v>
      </c>
      <c r="G151" s="763">
        <f t="shared" si="15"/>
        <v>0</v>
      </c>
    </row>
    <row r="152" spans="1:7">
      <c r="A152" s="760"/>
      <c r="B152" s="729"/>
      <c r="C152" s="759">
        <v>0</v>
      </c>
      <c r="D152" s="858"/>
      <c r="E152" s="859"/>
      <c r="F152" s="791">
        <v>0</v>
      </c>
      <c r="G152" s="763">
        <f t="shared" si="15"/>
        <v>0</v>
      </c>
    </row>
    <row r="153" spans="1:7">
      <c r="A153" s="760"/>
      <c r="B153" s="729"/>
      <c r="C153" s="759">
        <v>0</v>
      </c>
      <c r="D153" s="858"/>
      <c r="E153" s="859"/>
      <c r="F153" s="791">
        <v>0</v>
      </c>
      <c r="G153" s="763">
        <f t="shared" si="15"/>
        <v>0</v>
      </c>
    </row>
    <row r="154" spans="1:7">
      <c r="A154" s="760"/>
      <c r="B154" s="729"/>
      <c r="C154" s="790">
        <v>0</v>
      </c>
      <c r="D154" s="858"/>
      <c r="E154" s="859"/>
      <c r="F154" s="791">
        <v>0</v>
      </c>
      <c r="G154" s="763">
        <f t="shared" si="15"/>
        <v>0</v>
      </c>
    </row>
    <row r="155" spans="1:7" ht="20.100000000000001" customHeight="1">
      <c r="A155" s="862" t="s">
        <v>767</v>
      </c>
      <c r="B155" s="863"/>
      <c r="C155" s="787">
        <f>SUM(C147:C154)</f>
        <v>0</v>
      </c>
      <c r="D155" s="860"/>
      <c r="E155" s="861"/>
      <c r="F155" s="756">
        <f>SUM(F147:F154)</f>
        <v>0</v>
      </c>
      <c r="G155" s="788">
        <f>SUM(G147:G154)</f>
        <v>0</v>
      </c>
    </row>
    <row r="156" spans="1:7" ht="20.100000000000001" customHeight="1">
      <c r="A156" s="757"/>
      <c r="B156" s="786" t="s">
        <v>781</v>
      </c>
      <c r="C156" s="756">
        <f>C125+C135+C145+C155</f>
        <v>0</v>
      </c>
      <c r="D156" s="805" t="e">
        <f>C156/C101</f>
        <v>#DIV/0!</v>
      </c>
      <c r="E156" s="798">
        <v>0.2</v>
      </c>
      <c r="F156" s="787"/>
      <c r="G156" s="788"/>
    </row>
    <row r="157" spans="1:7">
      <c r="A157" s="755"/>
      <c r="D157" s="730"/>
      <c r="E157" s="730"/>
      <c r="G157" s="754"/>
    </row>
    <row r="158" spans="1:7" ht="27.95" customHeight="1" thickBot="1">
      <c r="A158" s="847" t="s">
        <v>780</v>
      </c>
      <c r="B158" s="848"/>
      <c r="C158" s="753">
        <f>C101+C125+C135+C145+C155</f>
        <v>0</v>
      </c>
      <c r="D158" s="849"/>
      <c r="E158" s="849"/>
      <c r="F158" s="753">
        <f>F101+F125+F135+F145+F155</f>
        <v>0</v>
      </c>
      <c r="G158" s="752">
        <f>G101+G125+G135+G145+G155</f>
        <v>0</v>
      </c>
    </row>
    <row r="159" spans="1:7">
      <c r="D159" s="730"/>
      <c r="E159" s="730"/>
    </row>
    <row r="160" spans="1:7">
      <c r="A160" s="850" t="s">
        <v>782</v>
      </c>
      <c r="B160" s="851"/>
      <c r="C160" s="806" t="e">
        <f>C158/C78</f>
        <v>#DIV/0!</v>
      </c>
      <c r="D160" s="802" t="s">
        <v>783</v>
      </c>
      <c r="E160" s="798">
        <v>0.3</v>
      </c>
    </row>
    <row r="161" spans="1:7" ht="14.25" customHeight="1">
      <c r="D161" s="730"/>
      <c r="E161" s="730"/>
    </row>
    <row r="162" spans="1:7" ht="14.25" customHeight="1" thickBot="1">
      <c r="D162" s="730"/>
      <c r="E162" s="730"/>
    </row>
    <row r="163" spans="1:7" ht="27.95" customHeight="1" thickBot="1">
      <c r="A163" s="880" t="s">
        <v>756</v>
      </c>
      <c r="B163" s="881"/>
      <c r="C163" s="881"/>
      <c r="D163" s="881"/>
      <c r="E163" s="881"/>
      <c r="F163" s="881"/>
      <c r="G163" s="882"/>
    </row>
    <row r="164" spans="1:7" ht="13.5" thickBot="1"/>
    <row r="165" spans="1:7" ht="38.25">
      <c r="A165" s="854"/>
      <c r="B165" s="855"/>
      <c r="C165" s="751" t="s">
        <v>755</v>
      </c>
      <c r="D165" s="852"/>
      <c r="E165" s="853"/>
      <c r="F165" s="751" t="s">
        <v>754</v>
      </c>
      <c r="G165" s="750" t="s">
        <v>166</v>
      </c>
    </row>
    <row r="166" spans="1:7" ht="27.95" customHeight="1">
      <c r="A166" s="804" t="s">
        <v>773</v>
      </c>
      <c r="B166" s="746"/>
      <c r="C166" s="749">
        <f>C78</f>
        <v>0</v>
      </c>
      <c r="D166" s="803"/>
      <c r="E166" s="803"/>
      <c r="F166" s="749">
        <f>F78</f>
        <v>0</v>
      </c>
      <c r="G166" s="748">
        <f>G78</f>
        <v>0</v>
      </c>
    </row>
    <row r="167" spans="1:7" ht="27.95" customHeight="1">
      <c r="A167" s="747" t="s">
        <v>774</v>
      </c>
      <c r="B167" s="746"/>
      <c r="C167" s="745">
        <f>C158</f>
        <v>0</v>
      </c>
      <c r="D167" s="805" t="e">
        <f>C167/C166</f>
        <v>#DIV/0!</v>
      </c>
      <c r="E167" s="798">
        <v>0.3</v>
      </c>
      <c r="F167" s="745">
        <f>F158</f>
        <v>0</v>
      </c>
      <c r="G167" s="744">
        <f>G158</f>
        <v>0</v>
      </c>
    </row>
    <row r="168" spans="1:7" ht="27.95" customHeight="1" thickBot="1">
      <c r="A168" s="743"/>
      <c r="B168" s="742" t="s">
        <v>753</v>
      </c>
      <c r="C168" s="739">
        <f>SUM(C166:C167)</f>
        <v>0</v>
      </c>
      <c r="D168" s="741"/>
      <c r="E168" s="740"/>
      <c r="F168" s="739">
        <f>SUM(F166:F167)</f>
        <v>0</v>
      </c>
      <c r="G168" s="738">
        <f>SUM(G166:G167)</f>
        <v>0</v>
      </c>
    </row>
  </sheetData>
  <sheetProtection algorithmName="SHA-512" hashValue="HxArT2kT4eoeU+0K2HpUygegah57FZwbbyywAeORcVfZ/nwVGPyw+RO4MzM8nzc1cTNTHgVe+Jc/G4N76L6I/w==" saltValue="g5VWLUw9mwmx17VvSKGhyQ==" spinCount="100000" sheet="1" objects="1" scenarios="1"/>
  <mergeCells count="63">
    <mergeCell ref="A1:G1"/>
    <mergeCell ref="B8:G8"/>
    <mergeCell ref="B38:G38"/>
    <mergeCell ref="B51:G51"/>
    <mergeCell ref="A2:G2"/>
    <mergeCell ref="A21:B21"/>
    <mergeCell ref="A49:B49"/>
    <mergeCell ref="D39:E49"/>
    <mergeCell ref="A4:G4"/>
    <mergeCell ref="D31:E36"/>
    <mergeCell ref="A37:B37"/>
    <mergeCell ref="A62:B62"/>
    <mergeCell ref="D78:E78"/>
    <mergeCell ref="B63:G63"/>
    <mergeCell ref="A78:B78"/>
    <mergeCell ref="A68:B68"/>
    <mergeCell ref="B15:G15"/>
    <mergeCell ref="B22:G22"/>
    <mergeCell ref="A29:B29"/>
    <mergeCell ref="D23:E28"/>
    <mergeCell ref="B30:G30"/>
    <mergeCell ref="B69:G69"/>
    <mergeCell ref="A76:B76"/>
    <mergeCell ref="D52:E62"/>
    <mergeCell ref="A125:B125"/>
    <mergeCell ref="D91:E101"/>
    <mergeCell ref="D117:E125"/>
    <mergeCell ref="E103:F103"/>
    <mergeCell ref="E104:F104"/>
    <mergeCell ref="E105:F105"/>
    <mergeCell ref="E106:F106"/>
    <mergeCell ref="E107:F107"/>
    <mergeCell ref="B102:G102"/>
    <mergeCell ref="B90:G90"/>
    <mergeCell ref="A101:B101"/>
    <mergeCell ref="A86:G86"/>
    <mergeCell ref="B126:G126"/>
    <mergeCell ref="D127:E135"/>
    <mergeCell ref="A135:B135"/>
    <mergeCell ref="B116:G116"/>
    <mergeCell ref="B136:G136"/>
    <mergeCell ref="D137:E145"/>
    <mergeCell ref="A145:B145"/>
    <mergeCell ref="B146:G146"/>
    <mergeCell ref="D147:E155"/>
    <mergeCell ref="A155:B155"/>
    <mergeCell ref="A158:B158"/>
    <mergeCell ref="D158:E158"/>
    <mergeCell ref="A160:B160"/>
    <mergeCell ref="D165:E165"/>
    <mergeCell ref="A165:B165"/>
    <mergeCell ref="A163:G163"/>
    <mergeCell ref="A107:D107"/>
    <mergeCell ref="A113:D113"/>
    <mergeCell ref="A115:D115"/>
    <mergeCell ref="E115:F115"/>
    <mergeCell ref="A108:G108"/>
    <mergeCell ref="A114:G114"/>
    <mergeCell ref="E109:F109"/>
    <mergeCell ref="E110:F110"/>
    <mergeCell ref="E111:F111"/>
    <mergeCell ref="E112:F112"/>
    <mergeCell ref="E113:F113"/>
  </mergeCells>
  <pageMargins left="0.31496062992125984" right="0.31496062992125984" top="0.6692913385826772" bottom="0.39370078740157483" header="0.31496062992125984" footer="0.31496062992125984"/>
  <pageSetup paperSize="9" scale="60" orientation="portrait" r:id="rId1"/>
  <headerFooter>
    <oddHeader>&amp;C&amp;"+,Normale"&amp;9PROGRAMMA REGIONALE (PR) CALABRIA FESR-FSE + 2021/2027
Azione 1.6.1 - Azione 2.9.1
&amp;"+,Grassetto"FONDO TECNOLOGIE STEP (TECSTEP)</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Foglio19"/>
  <dimension ref="A1:H82"/>
  <sheetViews>
    <sheetView showGridLines="0" workbookViewId="0">
      <selection activeCell="B3" sqref="B3"/>
    </sheetView>
  </sheetViews>
  <sheetFormatPr defaultColWidth="9.140625" defaultRowHeight="12.75"/>
  <cols>
    <col min="1" max="1" width="77.42578125" style="213" customWidth="1"/>
    <col min="2" max="8" width="12.28515625" style="213" customWidth="1"/>
    <col min="9" max="16384" width="9.140625" style="213"/>
  </cols>
  <sheetData>
    <row r="1" spans="1:8" ht="13.5" thickBot="1"/>
    <row r="2" spans="1:8" s="54" customFormat="1" ht="15" customHeight="1">
      <c r="A2" s="411"/>
      <c r="B2" s="59">
        <f>'Ricavi di vendita e val. prod.'!B2</f>
        <v>2024</v>
      </c>
      <c r="C2" s="59">
        <f>'Ricavi di vendita e val. prod.'!C2</f>
        <v>2025</v>
      </c>
      <c r="D2" s="59">
        <f>'Ricavi di vendita e val. prod.'!D2</f>
        <v>2026</v>
      </c>
      <c r="E2" s="59">
        <f>'Ricavi di vendita e val. prod.'!E2</f>
        <v>2027</v>
      </c>
      <c r="F2" s="59">
        <f>'Ricavi di vendita e val. prod.'!F2</f>
        <v>2028</v>
      </c>
      <c r="G2" s="59">
        <f>'Ricavi di vendita e val. prod.'!G2</f>
        <v>2029</v>
      </c>
      <c r="H2" s="60">
        <f>'Ricavi di vendita e val. prod.'!H2</f>
        <v>2030</v>
      </c>
    </row>
    <row r="3" spans="1:8" s="54" customFormat="1" ht="15" customHeight="1">
      <c r="A3" s="412"/>
      <c r="B3" s="413"/>
      <c r="C3" s="413"/>
      <c r="D3" s="413"/>
      <c r="E3" s="413"/>
      <c r="F3" s="413"/>
      <c r="G3" s="413"/>
      <c r="H3" s="414"/>
    </row>
    <row r="4" spans="1:8" s="54" customFormat="1" ht="15" customHeight="1">
      <c r="A4" s="415" t="s">
        <v>592</v>
      </c>
      <c r="B4" s="413"/>
      <c r="C4" s="413"/>
      <c r="D4" s="413"/>
      <c r="E4" s="413"/>
      <c r="F4" s="413"/>
      <c r="G4" s="413"/>
      <c r="H4" s="414"/>
    </row>
    <row r="5" spans="1:8" s="54" customFormat="1" ht="15" customHeight="1">
      <c r="A5" s="51" t="s">
        <v>568</v>
      </c>
      <c r="B5" s="55">
        <f>'SP e CE consuntivi riclassific.'!D10</f>
        <v>0</v>
      </c>
      <c r="C5" s="55">
        <f>'SP previsionale'!C6+'SP previsionale'!C15</f>
        <v>0</v>
      </c>
      <c r="D5" s="55">
        <f>'SP previsionale'!D6+'SP previsionale'!D15</f>
        <v>0</v>
      </c>
      <c r="E5" s="55">
        <f>'SP previsionale'!E6+'SP previsionale'!E15</f>
        <v>0</v>
      </c>
      <c r="F5" s="55">
        <f>'SP previsionale'!F6+'SP previsionale'!F15</f>
        <v>0</v>
      </c>
      <c r="G5" s="55">
        <f>'SP previsionale'!G6+'SP previsionale'!G15</f>
        <v>0</v>
      </c>
      <c r="H5" s="56">
        <f>'SP previsionale'!H6+'SP previsionale'!H15</f>
        <v>0</v>
      </c>
    </row>
    <row r="6" spans="1:8" s="54" customFormat="1" ht="15" customHeight="1">
      <c r="A6" s="367" t="s">
        <v>569</v>
      </c>
      <c r="B6" s="55">
        <f>'SP e CE consuntivi riclassific.'!D17</f>
        <v>0</v>
      </c>
      <c r="C6" s="55">
        <f>'SP previsionale'!C24</f>
        <v>0</v>
      </c>
      <c r="D6" s="55">
        <f>'SP previsionale'!D24</f>
        <v>0</v>
      </c>
      <c r="E6" s="55">
        <f>'SP previsionale'!E24</f>
        <v>0</v>
      </c>
      <c r="F6" s="55">
        <f>'SP previsionale'!F24</f>
        <v>0</v>
      </c>
      <c r="G6" s="55">
        <f>'SP previsionale'!G24</f>
        <v>0</v>
      </c>
      <c r="H6" s="56">
        <f>'SP previsionale'!H24</f>
        <v>0</v>
      </c>
    </row>
    <row r="7" spans="1:8" s="54" customFormat="1" ht="15" customHeight="1">
      <c r="A7" s="374" t="s">
        <v>654</v>
      </c>
      <c r="B7" s="57">
        <f t="shared" ref="B7:H7" si="0">SUM(B5:B6)</f>
        <v>0</v>
      </c>
      <c r="C7" s="57">
        <f t="shared" si="0"/>
        <v>0</v>
      </c>
      <c r="D7" s="57">
        <f t="shared" si="0"/>
        <v>0</v>
      </c>
      <c r="E7" s="57">
        <f t="shared" si="0"/>
        <v>0</v>
      </c>
      <c r="F7" s="57">
        <f t="shared" si="0"/>
        <v>0</v>
      </c>
      <c r="G7" s="57">
        <f t="shared" si="0"/>
        <v>0</v>
      </c>
      <c r="H7" s="58">
        <f t="shared" si="0"/>
        <v>0</v>
      </c>
    </row>
    <row r="8" spans="1:8" s="54" customFormat="1" ht="15" customHeight="1">
      <c r="A8" s="261" t="s">
        <v>571</v>
      </c>
      <c r="B8" s="55">
        <f>'SP e CE consuntivi riclassific.'!D32</f>
        <v>0</v>
      </c>
      <c r="C8" s="55">
        <f>'SP previsionale'!C37-'SP previsionale'!C34-'SP previsionale'!C35+'SP previsionale'!C42</f>
        <v>0</v>
      </c>
      <c r="D8" s="55">
        <f>'SP previsionale'!D37-'SP previsionale'!D34-'SP previsionale'!D35+'SP previsionale'!D42</f>
        <v>0</v>
      </c>
      <c r="E8" s="55">
        <f>'SP previsionale'!E37-'SP previsionale'!E34-'SP previsionale'!E35+'SP previsionale'!E42</f>
        <v>0</v>
      </c>
      <c r="F8" s="55">
        <f>'SP previsionale'!F37-'SP previsionale'!F34-'SP previsionale'!F35+'SP previsionale'!F42</f>
        <v>0</v>
      </c>
      <c r="G8" s="55">
        <f>'SP previsionale'!G37-'SP previsionale'!G34-'SP previsionale'!G35+'SP previsionale'!G42</f>
        <v>0</v>
      </c>
      <c r="H8" s="56">
        <f>'SP previsionale'!H37-'SP previsionale'!H34-'SP previsionale'!H35+'SP previsionale'!H42</f>
        <v>0</v>
      </c>
    </row>
    <row r="9" spans="1:8" s="54" customFormat="1" ht="15" customHeight="1">
      <c r="A9" s="261" t="s">
        <v>572</v>
      </c>
      <c r="B9" s="55">
        <f>'SP e CE consuntivi riclassific.'!D44</f>
        <v>0</v>
      </c>
      <c r="C9" s="55">
        <f>'SP previsionale'!C49+'SP previsionale'!C34+'SP previsionale'!C35</f>
        <v>0</v>
      </c>
      <c r="D9" s="55">
        <f>'SP previsionale'!D49+'SP previsionale'!D34+'SP previsionale'!D35</f>
        <v>0</v>
      </c>
      <c r="E9" s="55">
        <f>'SP previsionale'!E49+'SP previsionale'!E34+'SP previsionale'!E35</f>
        <v>0</v>
      </c>
      <c r="F9" s="55">
        <f>'SP previsionale'!F49+'SP previsionale'!F34+'SP previsionale'!F35</f>
        <v>0</v>
      </c>
      <c r="G9" s="55">
        <f>'SP previsionale'!G49+'SP previsionale'!G34+'SP previsionale'!G35</f>
        <v>0</v>
      </c>
      <c r="H9" s="56">
        <f>'SP previsionale'!H49+'SP previsionale'!H34+'SP previsionale'!H35</f>
        <v>0</v>
      </c>
    </row>
    <row r="10" spans="1:8" s="54" customFormat="1" ht="15" customHeight="1">
      <c r="A10" s="261" t="s">
        <v>488</v>
      </c>
      <c r="B10" s="55">
        <f>'SP e CE consuntivi riclassific.'!D21</f>
        <v>0</v>
      </c>
      <c r="C10" s="55">
        <f>'SP previsionale'!C59</f>
        <v>0</v>
      </c>
      <c r="D10" s="55">
        <f>'SP previsionale'!D59</f>
        <v>0</v>
      </c>
      <c r="E10" s="55">
        <f>'SP previsionale'!E59</f>
        <v>0</v>
      </c>
      <c r="F10" s="55">
        <f>'SP previsionale'!F59</f>
        <v>0</v>
      </c>
      <c r="G10" s="55">
        <f>'SP previsionale'!G59</f>
        <v>0</v>
      </c>
      <c r="H10" s="56">
        <f>'SP previsionale'!H59</f>
        <v>0</v>
      </c>
    </row>
    <row r="11" spans="1:8" s="54" customFormat="1" ht="15" customHeight="1">
      <c r="A11" s="289" t="s">
        <v>655</v>
      </c>
      <c r="B11" s="57">
        <f t="shared" ref="B11:H11" si="1">SUM(B8:B10)</f>
        <v>0</v>
      </c>
      <c r="C11" s="57">
        <f t="shared" si="1"/>
        <v>0</v>
      </c>
      <c r="D11" s="57">
        <f t="shared" si="1"/>
        <v>0</v>
      </c>
      <c r="E11" s="57">
        <f t="shared" si="1"/>
        <v>0</v>
      </c>
      <c r="F11" s="57">
        <f t="shared" si="1"/>
        <v>0</v>
      </c>
      <c r="G11" s="57">
        <f t="shared" si="1"/>
        <v>0</v>
      </c>
      <c r="H11" s="58">
        <f t="shared" si="1"/>
        <v>0</v>
      </c>
    </row>
    <row r="12" spans="1:8" s="54" customFormat="1" ht="15" customHeight="1">
      <c r="A12" s="307"/>
      <c r="B12" s="416"/>
      <c r="C12" s="416"/>
      <c r="D12" s="416"/>
      <c r="E12" s="416"/>
      <c r="F12" s="416"/>
      <c r="G12" s="416"/>
      <c r="H12" s="417"/>
    </row>
    <row r="13" spans="1:8" s="54" customFormat="1" ht="15" customHeight="1">
      <c r="A13" s="415" t="s">
        <v>593</v>
      </c>
      <c r="B13" s="314"/>
      <c r="C13" s="314"/>
      <c r="D13" s="314"/>
      <c r="G13" s="314"/>
      <c r="H13" s="315"/>
    </row>
    <row r="14" spans="1:8" s="54" customFormat="1" ht="15" customHeight="1">
      <c r="A14" s="261" t="s">
        <v>568</v>
      </c>
      <c r="B14" s="418" t="e">
        <f t="shared" ref="B14:H14" si="2">B5/B7</f>
        <v>#DIV/0!</v>
      </c>
      <c r="C14" s="418" t="e">
        <f t="shared" si="2"/>
        <v>#DIV/0!</v>
      </c>
      <c r="D14" s="418" t="e">
        <f t="shared" si="2"/>
        <v>#DIV/0!</v>
      </c>
      <c r="E14" s="418" t="e">
        <f t="shared" si="2"/>
        <v>#DIV/0!</v>
      </c>
      <c r="F14" s="418" t="e">
        <f t="shared" si="2"/>
        <v>#DIV/0!</v>
      </c>
      <c r="G14" s="418" t="e">
        <f t="shared" si="2"/>
        <v>#DIV/0!</v>
      </c>
      <c r="H14" s="419" t="e">
        <f t="shared" si="2"/>
        <v>#DIV/0!</v>
      </c>
    </row>
    <row r="15" spans="1:8" s="54" customFormat="1" ht="15" customHeight="1">
      <c r="A15" s="367" t="s">
        <v>569</v>
      </c>
      <c r="B15" s="418" t="e">
        <f t="shared" ref="B15:H15" si="3">B6/B7</f>
        <v>#DIV/0!</v>
      </c>
      <c r="C15" s="418" t="e">
        <f t="shared" si="3"/>
        <v>#DIV/0!</v>
      </c>
      <c r="D15" s="418" t="e">
        <f t="shared" si="3"/>
        <v>#DIV/0!</v>
      </c>
      <c r="E15" s="418" t="e">
        <f t="shared" si="3"/>
        <v>#DIV/0!</v>
      </c>
      <c r="F15" s="418" t="e">
        <f t="shared" si="3"/>
        <v>#DIV/0!</v>
      </c>
      <c r="G15" s="418" t="e">
        <f t="shared" si="3"/>
        <v>#DIV/0!</v>
      </c>
      <c r="H15" s="419" t="e">
        <f t="shared" si="3"/>
        <v>#DIV/0!</v>
      </c>
    </row>
    <row r="16" spans="1:8" s="54" customFormat="1" ht="15" customHeight="1">
      <c r="A16" s="374" t="s">
        <v>654</v>
      </c>
      <c r="B16" s="420" t="e">
        <f t="shared" ref="B16:H16" si="4">SUM(B14:B15)</f>
        <v>#DIV/0!</v>
      </c>
      <c r="C16" s="420" t="e">
        <f t="shared" si="4"/>
        <v>#DIV/0!</v>
      </c>
      <c r="D16" s="420" t="e">
        <f t="shared" si="4"/>
        <v>#DIV/0!</v>
      </c>
      <c r="E16" s="420" t="e">
        <f t="shared" si="4"/>
        <v>#DIV/0!</v>
      </c>
      <c r="F16" s="420" t="e">
        <f t="shared" si="4"/>
        <v>#DIV/0!</v>
      </c>
      <c r="G16" s="420" t="e">
        <f t="shared" si="4"/>
        <v>#DIV/0!</v>
      </c>
      <c r="H16" s="421" t="e">
        <f t="shared" si="4"/>
        <v>#DIV/0!</v>
      </c>
    </row>
    <row r="17" spans="1:8" s="54" customFormat="1" ht="15" customHeight="1">
      <c r="A17" s="261" t="s">
        <v>571</v>
      </c>
      <c r="B17" s="418" t="e">
        <f t="shared" ref="B17:H17" si="5">B8/B11</f>
        <v>#DIV/0!</v>
      </c>
      <c r="C17" s="418" t="e">
        <f t="shared" si="5"/>
        <v>#DIV/0!</v>
      </c>
      <c r="D17" s="418" t="e">
        <f t="shared" si="5"/>
        <v>#DIV/0!</v>
      </c>
      <c r="E17" s="418" t="e">
        <f t="shared" si="5"/>
        <v>#DIV/0!</v>
      </c>
      <c r="F17" s="418" t="e">
        <f t="shared" si="5"/>
        <v>#DIV/0!</v>
      </c>
      <c r="G17" s="418" t="e">
        <f t="shared" si="5"/>
        <v>#DIV/0!</v>
      </c>
      <c r="H17" s="419" t="e">
        <f t="shared" si="5"/>
        <v>#DIV/0!</v>
      </c>
    </row>
    <row r="18" spans="1:8" s="54" customFormat="1" ht="15" customHeight="1">
      <c r="A18" s="261" t="s">
        <v>572</v>
      </c>
      <c r="B18" s="418" t="e">
        <f t="shared" ref="B18:H18" si="6">B9/B11</f>
        <v>#DIV/0!</v>
      </c>
      <c r="C18" s="418" t="e">
        <f t="shared" si="6"/>
        <v>#DIV/0!</v>
      </c>
      <c r="D18" s="418" t="e">
        <f t="shared" si="6"/>
        <v>#DIV/0!</v>
      </c>
      <c r="E18" s="418" t="e">
        <f t="shared" si="6"/>
        <v>#DIV/0!</v>
      </c>
      <c r="F18" s="418" t="e">
        <f t="shared" si="6"/>
        <v>#DIV/0!</v>
      </c>
      <c r="G18" s="418" t="e">
        <f t="shared" si="6"/>
        <v>#DIV/0!</v>
      </c>
      <c r="H18" s="419" t="e">
        <f t="shared" si="6"/>
        <v>#DIV/0!</v>
      </c>
    </row>
    <row r="19" spans="1:8" s="54" customFormat="1" ht="15" customHeight="1">
      <c r="A19" s="261" t="s">
        <v>488</v>
      </c>
      <c r="B19" s="418" t="e">
        <f t="shared" ref="B19:H19" si="7">B10/B11</f>
        <v>#DIV/0!</v>
      </c>
      <c r="C19" s="418" t="e">
        <f t="shared" si="7"/>
        <v>#DIV/0!</v>
      </c>
      <c r="D19" s="418" t="e">
        <f t="shared" si="7"/>
        <v>#DIV/0!</v>
      </c>
      <c r="E19" s="418" t="e">
        <f t="shared" si="7"/>
        <v>#DIV/0!</v>
      </c>
      <c r="F19" s="418" t="e">
        <f t="shared" si="7"/>
        <v>#DIV/0!</v>
      </c>
      <c r="G19" s="418" t="e">
        <f t="shared" si="7"/>
        <v>#DIV/0!</v>
      </c>
      <c r="H19" s="419" t="e">
        <f t="shared" si="7"/>
        <v>#DIV/0!</v>
      </c>
    </row>
    <row r="20" spans="1:8" s="54" customFormat="1" ht="15" customHeight="1">
      <c r="A20" s="289" t="s">
        <v>655</v>
      </c>
      <c r="B20" s="420" t="e">
        <f t="shared" ref="B20:H20" si="8">SUM(B17:B19)</f>
        <v>#DIV/0!</v>
      </c>
      <c r="C20" s="420" t="e">
        <f t="shared" si="8"/>
        <v>#DIV/0!</v>
      </c>
      <c r="D20" s="420" t="e">
        <f t="shared" si="8"/>
        <v>#DIV/0!</v>
      </c>
      <c r="E20" s="420" t="e">
        <f t="shared" si="8"/>
        <v>#DIV/0!</v>
      </c>
      <c r="F20" s="420" t="e">
        <f t="shared" si="8"/>
        <v>#DIV/0!</v>
      </c>
      <c r="G20" s="420" t="e">
        <f t="shared" si="8"/>
        <v>#DIV/0!</v>
      </c>
      <c r="H20" s="421" t="e">
        <f t="shared" si="8"/>
        <v>#DIV/0!</v>
      </c>
    </row>
    <row r="21" spans="1:8" s="54" customFormat="1" ht="15" customHeight="1">
      <c r="A21" s="250"/>
      <c r="B21" s="314"/>
      <c r="C21" s="314"/>
      <c r="G21" s="314"/>
      <c r="H21" s="315"/>
    </row>
    <row r="22" spans="1:8" s="54" customFormat="1" ht="15" customHeight="1">
      <c r="A22" s="415" t="s">
        <v>594</v>
      </c>
      <c r="H22" s="218"/>
    </row>
    <row r="23" spans="1:8" s="54" customFormat="1" ht="15" customHeight="1">
      <c r="A23" s="367" t="s">
        <v>187</v>
      </c>
      <c r="B23" s="57">
        <f>'CE previsionale riclassificato'!B3</f>
        <v>0</v>
      </c>
      <c r="C23" s="57">
        <f>'CE previsionale riclassificato'!C3</f>
        <v>0</v>
      </c>
      <c r="D23" s="57">
        <f>'CE previsionale riclassificato'!D3</f>
        <v>0</v>
      </c>
      <c r="E23" s="57">
        <f>'CE previsionale riclassificato'!E3</f>
        <v>0</v>
      </c>
      <c r="F23" s="57">
        <f>'CE previsionale riclassificato'!F3</f>
        <v>0</v>
      </c>
      <c r="G23" s="57">
        <f>'CE previsionale riclassificato'!G3</f>
        <v>0</v>
      </c>
      <c r="H23" s="58">
        <f>'CE previsionale riclassificato'!H3</f>
        <v>0</v>
      </c>
    </row>
    <row r="24" spans="1:8" s="54" customFormat="1" ht="15" customHeight="1">
      <c r="A24" s="367" t="s">
        <v>506</v>
      </c>
      <c r="B24" s="55">
        <f>'CE previsionale riclassificato'!B8</f>
        <v>0</v>
      </c>
      <c r="C24" s="55">
        <f>'CE previsionale riclassificato'!C8</f>
        <v>0</v>
      </c>
      <c r="D24" s="55">
        <f>'CE previsionale riclassificato'!D8</f>
        <v>0</v>
      </c>
      <c r="E24" s="55">
        <f>'CE previsionale riclassificato'!E8</f>
        <v>0</v>
      </c>
      <c r="F24" s="55">
        <f>'CE previsionale riclassificato'!F8</f>
        <v>0</v>
      </c>
      <c r="G24" s="55">
        <f>'CE previsionale riclassificato'!G8</f>
        <v>0</v>
      </c>
      <c r="H24" s="56">
        <f>'CE previsionale riclassificato'!H8</f>
        <v>0</v>
      </c>
    </row>
    <row r="25" spans="1:8" s="54" customFormat="1" ht="15" customHeight="1">
      <c r="A25" s="367" t="s">
        <v>191</v>
      </c>
      <c r="B25" s="55">
        <f>'CE previsionale riclassificato'!B13</f>
        <v>0</v>
      </c>
      <c r="C25" s="55">
        <f>'CE previsionale riclassificato'!C13</f>
        <v>0</v>
      </c>
      <c r="D25" s="55">
        <f>'CE previsionale riclassificato'!D13</f>
        <v>0</v>
      </c>
      <c r="E25" s="55">
        <f>'CE previsionale riclassificato'!E13</f>
        <v>0</v>
      </c>
      <c r="F25" s="55">
        <f>'CE previsionale riclassificato'!F13</f>
        <v>0</v>
      </c>
      <c r="G25" s="55">
        <f>'CE previsionale riclassificato'!G13</f>
        <v>0</v>
      </c>
      <c r="H25" s="56">
        <f>'CE previsionale riclassificato'!H13</f>
        <v>0</v>
      </c>
    </row>
    <row r="26" spans="1:8" s="54" customFormat="1" ht="15" customHeight="1">
      <c r="A26" s="367" t="s">
        <v>508</v>
      </c>
      <c r="B26" s="55">
        <f>'CE previsionale riclassificato'!B15</f>
        <v>0</v>
      </c>
      <c r="C26" s="55">
        <f>'CE previsionale riclassificato'!C15</f>
        <v>0</v>
      </c>
      <c r="D26" s="55">
        <f>'CE previsionale riclassificato'!D15</f>
        <v>0</v>
      </c>
      <c r="E26" s="55">
        <f>'CE previsionale riclassificato'!E15</f>
        <v>0</v>
      </c>
      <c r="F26" s="55">
        <f>'CE previsionale riclassificato'!F15</f>
        <v>0</v>
      </c>
      <c r="G26" s="55">
        <f>'CE previsionale riclassificato'!G15</f>
        <v>0</v>
      </c>
      <c r="H26" s="56">
        <f>'CE previsionale riclassificato'!H15</f>
        <v>0</v>
      </c>
    </row>
    <row r="27" spans="1:8" s="54" customFormat="1" ht="15" customHeight="1">
      <c r="A27" s="367" t="s">
        <v>650</v>
      </c>
      <c r="B27" s="55">
        <f>'CE previsionale riclassificato'!B18</f>
        <v>0</v>
      </c>
      <c r="C27" s="55">
        <f>'CE previsionale riclassificato'!C18</f>
        <v>0</v>
      </c>
      <c r="D27" s="55">
        <f>'CE previsionale riclassificato'!D18</f>
        <v>0</v>
      </c>
      <c r="E27" s="55">
        <f>'CE previsionale riclassificato'!E18</f>
        <v>0</v>
      </c>
      <c r="F27" s="55">
        <f>'CE previsionale riclassificato'!F18</f>
        <v>0</v>
      </c>
      <c r="G27" s="55">
        <f>'CE previsionale riclassificato'!G18</f>
        <v>0</v>
      </c>
      <c r="H27" s="56">
        <f>'CE previsionale riclassificato'!H18</f>
        <v>0</v>
      </c>
    </row>
    <row r="28" spans="1:8" s="54" customFormat="1" ht="15" customHeight="1">
      <c r="A28" s="367" t="s">
        <v>651</v>
      </c>
      <c r="B28" s="55">
        <f>'CE previsionale riclassificato'!B26</f>
        <v>0</v>
      </c>
      <c r="C28" s="55">
        <f>'CE previsionale riclassificato'!C26</f>
        <v>0</v>
      </c>
      <c r="D28" s="55">
        <f>'CE previsionale riclassificato'!D26</f>
        <v>0</v>
      </c>
      <c r="E28" s="55">
        <f>'CE previsionale riclassificato'!E26</f>
        <v>0</v>
      </c>
      <c r="F28" s="55">
        <f>'CE previsionale riclassificato'!F26</f>
        <v>0</v>
      </c>
      <c r="G28" s="55">
        <f>'CE previsionale riclassificato'!G26</f>
        <v>0</v>
      </c>
      <c r="H28" s="56">
        <f>'CE previsionale riclassificato'!H26</f>
        <v>0</v>
      </c>
    </row>
    <row r="29" spans="1:8" s="54" customFormat="1" ht="15" customHeight="1">
      <c r="A29" s="367" t="s">
        <v>652</v>
      </c>
      <c r="B29" s="57">
        <f>'CE previsionale riclassificato'!B30</f>
        <v>0</v>
      </c>
      <c r="C29" s="57">
        <f>'CE previsionale riclassificato'!C30</f>
        <v>0</v>
      </c>
      <c r="D29" s="57">
        <f>'CE previsionale riclassificato'!D30</f>
        <v>0</v>
      </c>
      <c r="E29" s="57">
        <f>'CE previsionale riclassificato'!E30</f>
        <v>0</v>
      </c>
      <c r="F29" s="57">
        <f>'CE previsionale riclassificato'!F30</f>
        <v>0</v>
      </c>
      <c r="G29" s="57">
        <f>'CE previsionale riclassificato'!G30</f>
        <v>0</v>
      </c>
      <c r="H29" s="58">
        <f>'CE previsionale riclassificato'!H30</f>
        <v>0</v>
      </c>
    </row>
    <row r="30" spans="1:8" s="54" customFormat="1" ht="15" customHeight="1">
      <c r="A30" s="367" t="s">
        <v>519</v>
      </c>
      <c r="B30" s="55">
        <f>'CE previsionale riclassificato'!B33</f>
        <v>0</v>
      </c>
      <c r="C30" s="55">
        <f>'CE previsionale riclassificato'!C33</f>
        <v>0</v>
      </c>
      <c r="D30" s="55">
        <f>'CE previsionale riclassificato'!D33</f>
        <v>0</v>
      </c>
      <c r="E30" s="55">
        <f>'CE previsionale riclassificato'!E33</f>
        <v>0</v>
      </c>
      <c r="F30" s="55">
        <f>'CE previsionale riclassificato'!F33</f>
        <v>0</v>
      </c>
      <c r="G30" s="55">
        <f>'CE previsionale riclassificato'!G33</f>
        <v>0</v>
      </c>
      <c r="H30" s="56">
        <f>'CE previsionale riclassificato'!H33</f>
        <v>0</v>
      </c>
    </row>
    <row r="31" spans="1:8" s="54" customFormat="1" ht="15" customHeight="1">
      <c r="A31" s="390" t="s">
        <v>653</v>
      </c>
      <c r="B31" s="57">
        <f>'CE previsionale riclassificato'!B35</f>
        <v>0</v>
      </c>
      <c r="C31" s="57">
        <f>'CE previsionale riclassificato'!C35</f>
        <v>0</v>
      </c>
      <c r="D31" s="57">
        <f>'CE previsionale riclassificato'!D35</f>
        <v>0</v>
      </c>
      <c r="E31" s="57">
        <f>'CE previsionale riclassificato'!E35</f>
        <v>0</v>
      </c>
      <c r="F31" s="57">
        <f>'CE previsionale riclassificato'!F35</f>
        <v>0</v>
      </c>
      <c r="G31" s="57">
        <f>'CE previsionale riclassificato'!G35</f>
        <v>0</v>
      </c>
      <c r="H31" s="58">
        <f>'CE previsionale riclassificato'!H35</f>
        <v>0</v>
      </c>
    </row>
    <row r="32" spans="1:8" s="54" customFormat="1" ht="15" customHeight="1">
      <c r="A32" s="375"/>
      <c r="B32" s="314"/>
      <c r="C32" s="314"/>
      <c r="D32" s="314"/>
      <c r="E32" s="314"/>
      <c r="F32" s="314"/>
      <c r="G32" s="314"/>
      <c r="H32" s="315"/>
    </row>
    <row r="33" spans="1:8" s="54" customFormat="1" ht="15" customHeight="1">
      <c r="A33" s="415" t="s">
        <v>595</v>
      </c>
      <c r="H33" s="218"/>
    </row>
    <row r="34" spans="1:8" s="54" customFormat="1" ht="15" customHeight="1">
      <c r="A34" s="367" t="s">
        <v>187</v>
      </c>
      <c r="B34" s="420">
        <v>1</v>
      </c>
      <c r="C34" s="420">
        <v>1</v>
      </c>
      <c r="D34" s="420">
        <v>1</v>
      </c>
      <c r="E34" s="420">
        <v>1</v>
      </c>
      <c r="F34" s="420">
        <v>1</v>
      </c>
      <c r="G34" s="420">
        <v>1</v>
      </c>
      <c r="H34" s="421">
        <v>1</v>
      </c>
    </row>
    <row r="35" spans="1:8" s="54" customFormat="1" ht="15" customHeight="1">
      <c r="A35" s="367" t="s">
        <v>506</v>
      </c>
      <c r="B35" s="418" t="e">
        <f>B24/B23</f>
        <v>#DIV/0!</v>
      </c>
      <c r="C35" s="418" t="e">
        <f t="shared" ref="C35:H35" si="9">C24/C23</f>
        <v>#DIV/0!</v>
      </c>
      <c r="D35" s="418" t="e">
        <f t="shared" si="9"/>
        <v>#DIV/0!</v>
      </c>
      <c r="E35" s="418" t="e">
        <f t="shared" si="9"/>
        <v>#DIV/0!</v>
      </c>
      <c r="F35" s="418" t="e">
        <f t="shared" si="9"/>
        <v>#DIV/0!</v>
      </c>
      <c r="G35" s="418" t="e">
        <f t="shared" si="9"/>
        <v>#DIV/0!</v>
      </c>
      <c r="H35" s="419" t="e">
        <f t="shared" si="9"/>
        <v>#DIV/0!</v>
      </c>
    </row>
    <row r="36" spans="1:8" s="54" customFormat="1" ht="15" customHeight="1">
      <c r="A36" s="367" t="s">
        <v>191</v>
      </c>
      <c r="B36" s="418" t="e">
        <f>B25/B23</f>
        <v>#DIV/0!</v>
      </c>
      <c r="C36" s="418" t="e">
        <f t="shared" ref="C36:H36" si="10">C25/C23</f>
        <v>#DIV/0!</v>
      </c>
      <c r="D36" s="418" t="e">
        <f t="shared" si="10"/>
        <v>#DIV/0!</v>
      </c>
      <c r="E36" s="418" t="e">
        <f t="shared" si="10"/>
        <v>#DIV/0!</v>
      </c>
      <c r="F36" s="418" t="e">
        <f t="shared" si="10"/>
        <v>#DIV/0!</v>
      </c>
      <c r="G36" s="418" t="e">
        <f t="shared" si="10"/>
        <v>#DIV/0!</v>
      </c>
      <c r="H36" s="419" t="e">
        <f t="shared" si="10"/>
        <v>#DIV/0!</v>
      </c>
    </row>
    <row r="37" spans="1:8" s="54" customFormat="1" ht="15" customHeight="1">
      <c r="A37" s="367" t="s">
        <v>508</v>
      </c>
      <c r="B37" s="418" t="e">
        <f>B26/B23</f>
        <v>#DIV/0!</v>
      </c>
      <c r="C37" s="418" t="e">
        <f t="shared" ref="C37:H37" si="11">C26/C23</f>
        <v>#DIV/0!</v>
      </c>
      <c r="D37" s="418" t="e">
        <f t="shared" si="11"/>
        <v>#DIV/0!</v>
      </c>
      <c r="E37" s="418" t="e">
        <f t="shared" si="11"/>
        <v>#DIV/0!</v>
      </c>
      <c r="F37" s="418" t="e">
        <f t="shared" si="11"/>
        <v>#DIV/0!</v>
      </c>
      <c r="G37" s="418" t="e">
        <f t="shared" si="11"/>
        <v>#DIV/0!</v>
      </c>
      <c r="H37" s="419" t="e">
        <f t="shared" si="11"/>
        <v>#DIV/0!</v>
      </c>
    </row>
    <row r="38" spans="1:8" s="54" customFormat="1" ht="15" customHeight="1">
      <c r="A38" s="367" t="s">
        <v>650</v>
      </c>
      <c r="B38" s="418" t="e">
        <f>B27/B23</f>
        <v>#DIV/0!</v>
      </c>
      <c r="C38" s="418" t="e">
        <f t="shared" ref="C38:H38" si="12">C27/C23</f>
        <v>#DIV/0!</v>
      </c>
      <c r="D38" s="418" t="e">
        <f t="shared" si="12"/>
        <v>#DIV/0!</v>
      </c>
      <c r="E38" s="418" t="e">
        <f t="shared" si="12"/>
        <v>#DIV/0!</v>
      </c>
      <c r="F38" s="418" t="e">
        <f t="shared" si="12"/>
        <v>#DIV/0!</v>
      </c>
      <c r="G38" s="418" t="e">
        <f t="shared" si="12"/>
        <v>#DIV/0!</v>
      </c>
      <c r="H38" s="419" t="e">
        <f t="shared" si="12"/>
        <v>#DIV/0!</v>
      </c>
    </row>
    <row r="39" spans="1:8" s="54" customFormat="1" ht="15" customHeight="1">
      <c r="A39" s="367" t="s">
        <v>651</v>
      </c>
      <c r="B39" s="418" t="e">
        <f>B28/B23</f>
        <v>#DIV/0!</v>
      </c>
      <c r="C39" s="418" t="e">
        <f t="shared" ref="C39:H39" si="13">C28/C23</f>
        <v>#DIV/0!</v>
      </c>
      <c r="D39" s="418" t="e">
        <f t="shared" si="13"/>
        <v>#DIV/0!</v>
      </c>
      <c r="E39" s="418" t="e">
        <f t="shared" si="13"/>
        <v>#DIV/0!</v>
      </c>
      <c r="F39" s="418" t="e">
        <f t="shared" si="13"/>
        <v>#DIV/0!</v>
      </c>
      <c r="G39" s="418" t="e">
        <f t="shared" si="13"/>
        <v>#DIV/0!</v>
      </c>
      <c r="H39" s="419" t="e">
        <f t="shared" si="13"/>
        <v>#DIV/0!</v>
      </c>
    </row>
    <row r="40" spans="1:8" s="54" customFormat="1" ht="15" customHeight="1">
      <c r="A40" s="367" t="s">
        <v>652</v>
      </c>
      <c r="B40" s="418" t="e">
        <f>B29/B23</f>
        <v>#DIV/0!</v>
      </c>
      <c r="C40" s="418" t="e">
        <f t="shared" ref="C40:H40" si="14">C29/C23</f>
        <v>#DIV/0!</v>
      </c>
      <c r="D40" s="418" t="e">
        <f t="shared" si="14"/>
        <v>#DIV/0!</v>
      </c>
      <c r="E40" s="418" t="e">
        <f t="shared" si="14"/>
        <v>#DIV/0!</v>
      </c>
      <c r="F40" s="418" t="e">
        <f t="shared" si="14"/>
        <v>#DIV/0!</v>
      </c>
      <c r="G40" s="418" t="e">
        <f t="shared" si="14"/>
        <v>#DIV/0!</v>
      </c>
      <c r="H40" s="419" t="e">
        <f t="shared" si="14"/>
        <v>#DIV/0!</v>
      </c>
    </row>
    <row r="41" spans="1:8" s="54" customFormat="1" ht="15" customHeight="1">
      <c r="A41" s="367" t="s">
        <v>519</v>
      </c>
      <c r="B41" s="418" t="e">
        <f>B30/B23</f>
        <v>#DIV/0!</v>
      </c>
      <c r="C41" s="418" t="e">
        <f t="shared" ref="C41:H41" si="15">C30/C23</f>
        <v>#DIV/0!</v>
      </c>
      <c r="D41" s="418" t="e">
        <f t="shared" si="15"/>
        <v>#DIV/0!</v>
      </c>
      <c r="E41" s="418" t="e">
        <f t="shared" si="15"/>
        <v>#DIV/0!</v>
      </c>
      <c r="F41" s="418" t="e">
        <f t="shared" si="15"/>
        <v>#DIV/0!</v>
      </c>
      <c r="G41" s="418" t="e">
        <f t="shared" si="15"/>
        <v>#DIV/0!</v>
      </c>
      <c r="H41" s="419" t="e">
        <f t="shared" si="15"/>
        <v>#DIV/0!</v>
      </c>
    </row>
    <row r="42" spans="1:8" s="54" customFormat="1" ht="15" customHeight="1" thickBot="1">
      <c r="A42" s="422" t="s">
        <v>653</v>
      </c>
      <c r="B42" s="423" t="e">
        <f>B31/B23</f>
        <v>#DIV/0!</v>
      </c>
      <c r="C42" s="423" t="e">
        <f t="shared" ref="C42:H42" si="16">C31/C23</f>
        <v>#DIV/0!</v>
      </c>
      <c r="D42" s="423" t="e">
        <f t="shared" si="16"/>
        <v>#DIV/0!</v>
      </c>
      <c r="E42" s="423" t="e">
        <f t="shared" si="16"/>
        <v>#DIV/0!</v>
      </c>
      <c r="F42" s="423" t="e">
        <f t="shared" si="16"/>
        <v>#DIV/0!</v>
      </c>
      <c r="G42" s="423" t="e">
        <f t="shared" si="16"/>
        <v>#DIV/0!</v>
      </c>
      <c r="H42" s="424" t="e">
        <f t="shared" si="16"/>
        <v>#DIV/0!</v>
      </c>
    </row>
    <row r="43" spans="1:8" s="54" customFormat="1" ht="15" customHeight="1"/>
    <row r="44" spans="1:8" s="54" customFormat="1" ht="15" customHeight="1" thickBot="1">
      <c r="A44" s="53" t="s">
        <v>644</v>
      </c>
      <c r="B44" s="213"/>
      <c r="C44" s="213"/>
      <c r="D44" s="213"/>
      <c r="E44" s="213"/>
      <c r="F44" s="213"/>
      <c r="G44" s="213"/>
      <c r="H44" s="213"/>
    </row>
    <row r="45" spans="1:8" ht="15" customHeight="1">
      <c r="A45" s="245"/>
      <c r="B45" s="59">
        <f>'Bilanciamento fonte-impieghi'!B46</f>
        <v>2024</v>
      </c>
      <c r="C45" s="59">
        <f>'Bilanciamento fonte-impieghi'!C46</f>
        <v>2025</v>
      </c>
      <c r="D45" s="59">
        <f>'Bilanciamento fonte-impieghi'!D46</f>
        <v>2026</v>
      </c>
      <c r="E45" s="59">
        <f>'Bilanciamento fonte-impieghi'!E46</f>
        <v>2027</v>
      </c>
      <c r="F45" s="59">
        <f>'Bilanciamento fonte-impieghi'!F46</f>
        <v>2028</v>
      </c>
      <c r="G45" s="59">
        <f>'Bilanciamento fonte-impieghi'!G46</f>
        <v>2029</v>
      </c>
      <c r="H45" s="60">
        <f>'Bilanciamento fonte-impieghi'!H46</f>
        <v>2030</v>
      </c>
    </row>
    <row r="46" spans="1:8" ht="15" customHeight="1">
      <c r="A46" s="307"/>
      <c r="B46" s="413"/>
      <c r="C46" s="413"/>
      <c r="D46" s="413"/>
      <c r="E46" s="413"/>
      <c r="F46" s="413"/>
      <c r="G46" s="413"/>
      <c r="H46" s="414"/>
    </row>
    <row r="47" spans="1:8" ht="15" customHeight="1">
      <c r="A47" s="51" t="s">
        <v>544</v>
      </c>
      <c r="B47" s="418" t="e">
        <f>'Sintesi previs.-Indici di bil.'!B6/'Sintesi previs.-Indici di bil.'!B7</f>
        <v>#DIV/0!</v>
      </c>
      <c r="C47" s="418" t="e">
        <f>'Sintesi previs.-Indici di bil.'!C6/'Sintesi previs.-Indici di bil.'!C7</f>
        <v>#DIV/0!</v>
      </c>
      <c r="D47" s="418" t="e">
        <f>'Sintesi previs.-Indici di bil.'!D6/'Sintesi previs.-Indici di bil.'!D7</f>
        <v>#DIV/0!</v>
      </c>
      <c r="E47" s="418" t="e">
        <f>'Sintesi previs.-Indici di bil.'!E6/'Sintesi previs.-Indici di bil.'!E7</f>
        <v>#DIV/0!</v>
      </c>
      <c r="F47" s="418" t="e">
        <f>'Sintesi previs.-Indici di bil.'!F6/'Sintesi previs.-Indici di bil.'!F7</f>
        <v>#DIV/0!</v>
      </c>
      <c r="G47" s="418" t="e">
        <f>'Sintesi previs.-Indici di bil.'!G6/'Sintesi previs.-Indici di bil.'!G7</f>
        <v>#DIV/0!</v>
      </c>
      <c r="H47" s="419" t="e">
        <f>'Sintesi previs.-Indici di bil.'!H6/'Sintesi previs.-Indici di bil.'!H7</f>
        <v>#DIV/0!</v>
      </c>
    </row>
    <row r="48" spans="1:8" ht="15" customHeight="1">
      <c r="A48" s="367" t="s">
        <v>545</v>
      </c>
      <c r="B48" s="418" t="e">
        <f>'Sintesi previs.-Indici di bil.'!B5/'Sintesi previs.-Indici di bil.'!B7</f>
        <v>#DIV/0!</v>
      </c>
      <c r="C48" s="418" t="e">
        <f>'Sintesi previs.-Indici di bil.'!C5/'Sintesi previs.-Indici di bil.'!C7</f>
        <v>#DIV/0!</v>
      </c>
      <c r="D48" s="418" t="e">
        <f>'Sintesi previs.-Indici di bil.'!D5/'Sintesi previs.-Indici di bil.'!D7</f>
        <v>#DIV/0!</v>
      </c>
      <c r="E48" s="418" t="e">
        <f>'Sintesi previs.-Indici di bil.'!E5/'Sintesi previs.-Indici di bil.'!E7</f>
        <v>#DIV/0!</v>
      </c>
      <c r="F48" s="418" t="e">
        <f>'Sintesi previs.-Indici di bil.'!F5/'Sintesi previs.-Indici di bil.'!F7</f>
        <v>#DIV/0!</v>
      </c>
      <c r="G48" s="418" t="e">
        <f>'Sintesi previs.-Indici di bil.'!G5/'Sintesi previs.-Indici di bil.'!G7</f>
        <v>#DIV/0!</v>
      </c>
      <c r="H48" s="419" t="e">
        <f>'Sintesi previs.-Indici di bil.'!H5/'Sintesi previs.-Indici di bil.'!H7</f>
        <v>#DIV/0!</v>
      </c>
    </row>
    <row r="49" spans="1:8" ht="15" customHeight="1">
      <c r="A49" s="367" t="s">
        <v>628</v>
      </c>
      <c r="B49" s="418" t="e">
        <f>'Sintesi previs.-Indici di bil.'!B10/'Sintesi previs.-Indici di bil.'!B11</f>
        <v>#DIV/0!</v>
      </c>
      <c r="C49" s="418" t="e">
        <f>'Sintesi previs.-Indici di bil.'!C10/'Sintesi previs.-Indici di bil.'!C11</f>
        <v>#DIV/0!</v>
      </c>
      <c r="D49" s="418" t="e">
        <f>'Sintesi previs.-Indici di bil.'!D10/'Sintesi previs.-Indici di bil.'!D11</f>
        <v>#DIV/0!</v>
      </c>
      <c r="E49" s="418" t="e">
        <f>'Sintesi previs.-Indici di bil.'!E10/'Sintesi previs.-Indici di bil.'!E11</f>
        <v>#DIV/0!</v>
      </c>
      <c r="F49" s="418" t="e">
        <f>'Sintesi previs.-Indici di bil.'!F10/'Sintesi previs.-Indici di bil.'!F11</f>
        <v>#DIV/0!</v>
      </c>
      <c r="G49" s="418" t="e">
        <f>'Sintesi previs.-Indici di bil.'!G10/'Sintesi previs.-Indici di bil.'!G11</f>
        <v>#DIV/0!</v>
      </c>
      <c r="H49" s="419" t="e">
        <f>'Sintesi previs.-Indici di bil.'!H10/'Sintesi previs.-Indici di bil.'!H11</f>
        <v>#DIV/0!</v>
      </c>
    </row>
    <row r="50" spans="1:8" ht="15" customHeight="1">
      <c r="A50" s="261" t="s">
        <v>551</v>
      </c>
      <c r="B50" s="418" t="e">
        <f>('Sintesi previs.-Indici di bil.'!B8+'Sintesi previs.-Indici di bil.'!B9)/'Sintesi previs.-Indici di bil.'!B11</f>
        <v>#DIV/0!</v>
      </c>
      <c r="C50" s="418" t="e">
        <f>('Sintesi previs.-Indici di bil.'!C8+'Sintesi previs.-Indici di bil.'!C9)/'Sintesi previs.-Indici di bil.'!C11</f>
        <v>#DIV/0!</v>
      </c>
      <c r="D50" s="418" t="e">
        <f>('Sintesi previs.-Indici di bil.'!D8+'Sintesi previs.-Indici di bil.'!D9)/'Sintesi previs.-Indici di bil.'!D11</f>
        <v>#DIV/0!</v>
      </c>
      <c r="E50" s="418" t="e">
        <f>('Sintesi previs.-Indici di bil.'!E8+'Sintesi previs.-Indici di bil.'!E9)/'Sintesi previs.-Indici di bil.'!E11</f>
        <v>#DIV/0!</v>
      </c>
      <c r="F50" s="418" t="e">
        <f>('Sintesi previs.-Indici di bil.'!F8+'Sintesi previs.-Indici di bil.'!F9)/'Sintesi previs.-Indici di bil.'!F11</f>
        <v>#DIV/0!</v>
      </c>
      <c r="G50" s="418" t="e">
        <f>('Sintesi previs.-Indici di bil.'!G8+'Sintesi previs.-Indici di bil.'!G9)/'Sintesi previs.-Indici di bil.'!G11</f>
        <v>#DIV/0!</v>
      </c>
      <c r="H50" s="419" t="e">
        <f>('Sintesi previs.-Indici di bil.'!H8+'Sintesi previs.-Indici di bil.'!H9)/'Sintesi previs.-Indici di bil.'!H11</f>
        <v>#DIV/0!</v>
      </c>
    </row>
    <row r="51" spans="1:8" ht="15" customHeight="1">
      <c r="A51" s="261" t="s">
        <v>631</v>
      </c>
      <c r="B51" s="418" t="e">
        <f>'Sintesi previs.-Indici di bil.'!B8/'Sintesi previs.-Indici di bil.'!B11</f>
        <v>#DIV/0!</v>
      </c>
      <c r="C51" s="418" t="e">
        <f>'Sintesi previs.-Indici di bil.'!C8/'Sintesi previs.-Indici di bil.'!C11</f>
        <v>#DIV/0!</v>
      </c>
      <c r="D51" s="418" t="e">
        <f>'Sintesi previs.-Indici di bil.'!D8/'Sintesi previs.-Indici di bil.'!D11</f>
        <v>#DIV/0!</v>
      </c>
      <c r="E51" s="418" t="e">
        <f>'Sintesi previs.-Indici di bil.'!E8/'Sintesi previs.-Indici di bil.'!E11</f>
        <v>#DIV/0!</v>
      </c>
      <c r="F51" s="418" t="e">
        <f>'Sintesi previs.-Indici di bil.'!F8/'Sintesi previs.-Indici di bil.'!F11</f>
        <v>#DIV/0!</v>
      </c>
      <c r="G51" s="418" t="e">
        <f>'Sintesi previs.-Indici di bil.'!G8/'Sintesi previs.-Indici di bil.'!G11</f>
        <v>#DIV/0!</v>
      </c>
      <c r="H51" s="419" t="e">
        <f>'Sintesi previs.-Indici di bil.'!H8/'Sintesi previs.-Indici di bil.'!H11</f>
        <v>#DIV/0!</v>
      </c>
    </row>
    <row r="52" spans="1:8" ht="15" customHeight="1">
      <c r="A52" s="261" t="s">
        <v>630</v>
      </c>
      <c r="B52" s="418" t="e">
        <f>'Sintesi previs.-Indici di bil.'!B9/'Sintesi previs.-Indici di bil.'!B11</f>
        <v>#DIV/0!</v>
      </c>
      <c r="C52" s="418" t="e">
        <f>'Sintesi previs.-Indici di bil.'!C9/'Sintesi previs.-Indici di bil.'!C11</f>
        <v>#DIV/0!</v>
      </c>
      <c r="D52" s="418" t="e">
        <f>'Sintesi previs.-Indici di bil.'!D9/'Sintesi previs.-Indici di bil.'!D11</f>
        <v>#DIV/0!</v>
      </c>
      <c r="E52" s="418" t="e">
        <f>'Sintesi previs.-Indici di bil.'!E9/'Sintesi previs.-Indici di bil.'!E11</f>
        <v>#DIV/0!</v>
      </c>
      <c r="F52" s="418" t="e">
        <f>'Sintesi previs.-Indici di bil.'!F9/'Sintesi previs.-Indici di bil.'!F11</f>
        <v>#DIV/0!</v>
      </c>
      <c r="G52" s="418" t="e">
        <f>'Sintesi previs.-Indici di bil.'!G9/'Sintesi previs.-Indici di bil.'!G11</f>
        <v>#DIV/0!</v>
      </c>
      <c r="H52" s="419" t="e">
        <f>'Sintesi previs.-Indici di bil.'!H9/'Sintesi previs.-Indici di bil.'!H11</f>
        <v>#DIV/0!</v>
      </c>
    </row>
    <row r="53" spans="1:8" ht="15" customHeight="1">
      <c r="A53" s="261" t="s">
        <v>629</v>
      </c>
      <c r="B53" s="418" t="e">
        <f>('Sintesi previs.-Indici di bil.'!B10+'Sintesi previs.-Indici di bil.'!B9)/'Sintesi previs.-Indici di bil.'!B11</f>
        <v>#DIV/0!</v>
      </c>
      <c r="C53" s="418" t="e">
        <f>('Sintesi previs.-Indici di bil.'!C10+'Sintesi previs.-Indici di bil.'!C9)/'Sintesi previs.-Indici di bil.'!C11</f>
        <v>#DIV/0!</v>
      </c>
      <c r="D53" s="418" t="e">
        <f>('Sintesi previs.-Indici di bil.'!D10+'Sintesi previs.-Indici di bil.'!D9)/'Sintesi previs.-Indici di bil.'!D11</f>
        <v>#DIV/0!</v>
      </c>
      <c r="E53" s="418" t="e">
        <f>('Sintesi previs.-Indici di bil.'!E10+'Sintesi previs.-Indici di bil.'!E9)/'Sintesi previs.-Indici di bil.'!E11</f>
        <v>#DIV/0!</v>
      </c>
      <c r="F53" s="418" t="e">
        <f>('Sintesi previs.-Indici di bil.'!F10+'Sintesi previs.-Indici di bil.'!F9)/'Sintesi previs.-Indici di bil.'!F11</f>
        <v>#DIV/0!</v>
      </c>
      <c r="G53" s="418" t="e">
        <f>('Sintesi previs.-Indici di bil.'!G10+'Sintesi previs.-Indici di bil.'!G9)/'Sintesi previs.-Indici di bil.'!G11</f>
        <v>#DIV/0!</v>
      </c>
      <c r="H53" s="419" t="e">
        <f>('Sintesi previs.-Indici di bil.'!H10+'Sintesi previs.-Indici di bil.'!H9)/'Sintesi previs.-Indici di bil.'!H11</f>
        <v>#DIV/0!</v>
      </c>
    </row>
    <row r="54" spans="1:8" ht="15" customHeight="1">
      <c r="A54" s="250"/>
      <c r="B54" s="54"/>
      <c r="C54" s="54"/>
      <c r="D54" s="54"/>
      <c r="E54" s="54"/>
      <c r="F54" s="54"/>
      <c r="G54" s="54"/>
      <c r="H54" s="218"/>
    </row>
    <row r="55" spans="1:8" ht="15" customHeight="1">
      <c r="A55" s="261" t="s">
        <v>546</v>
      </c>
      <c r="B55" s="425">
        <f>'Sintesi previs.-Indici di bil.'!B10-'Sintesi previs.-Indici di bil.'!B6</f>
        <v>0</v>
      </c>
      <c r="C55" s="425">
        <f>'Sintesi previs.-Indici di bil.'!C10-'Sintesi previs.-Indici di bil.'!C6</f>
        <v>0</v>
      </c>
      <c r="D55" s="425">
        <f>'Sintesi previs.-Indici di bil.'!D10-'Sintesi previs.-Indici di bil.'!D6</f>
        <v>0</v>
      </c>
      <c r="E55" s="425">
        <f>'Sintesi previs.-Indici di bil.'!E10-'Sintesi previs.-Indici di bil.'!E6</f>
        <v>0</v>
      </c>
      <c r="F55" s="425">
        <f>'Sintesi previs.-Indici di bil.'!F10-'Sintesi previs.-Indici di bil.'!F6</f>
        <v>0</v>
      </c>
      <c r="G55" s="425">
        <f>'Sintesi previs.-Indici di bil.'!G10-'Sintesi previs.-Indici di bil.'!G6</f>
        <v>0</v>
      </c>
      <c r="H55" s="426">
        <f>'Sintesi previs.-Indici di bil.'!H10-'Sintesi previs.-Indici di bil.'!H6</f>
        <v>0</v>
      </c>
    </row>
    <row r="56" spans="1:8" ht="15" customHeight="1">
      <c r="A56" s="261" t="s">
        <v>632</v>
      </c>
      <c r="B56" s="427" t="e">
        <f>'Sintesi previs.-Indici di bil.'!B10/'Sintesi previs.-Indici di bil.'!B6</f>
        <v>#DIV/0!</v>
      </c>
      <c r="C56" s="427" t="e">
        <f>'Sintesi previs.-Indici di bil.'!C10/'Sintesi previs.-Indici di bil.'!C6</f>
        <v>#DIV/0!</v>
      </c>
      <c r="D56" s="427" t="e">
        <f>'Sintesi previs.-Indici di bil.'!D10/'Sintesi previs.-Indici di bil.'!D6</f>
        <v>#DIV/0!</v>
      </c>
      <c r="E56" s="427" t="e">
        <f>'Sintesi previs.-Indici di bil.'!E10/'Sintesi previs.-Indici di bil.'!E6</f>
        <v>#DIV/0!</v>
      </c>
      <c r="F56" s="427" t="e">
        <f>'Sintesi previs.-Indici di bil.'!F10/'Sintesi previs.-Indici di bil.'!F6</f>
        <v>#DIV/0!</v>
      </c>
      <c r="G56" s="427" t="e">
        <f>'Sintesi previs.-Indici di bil.'!G10/'Sintesi previs.-Indici di bil.'!G6</f>
        <v>#DIV/0!</v>
      </c>
      <c r="H56" s="428" t="e">
        <f>'Sintesi previs.-Indici di bil.'!H10/'Sintesi previs.-Indici di bil.'!H6</f>
        <v>#DIV/0!</v>
      </c>
    </row>
    <row r="57" spans="1:8" ht="15" customHeight="1">
      <c r="A57" s="261" t="s">
        <v>547</v>
      </c>
      <c r="B57" s="425">
        <f>('Sintesi previs.-Indici di bil.'!B10+'Sintesi previs.-Indici di bil.'!B9)-'Sintesi previs.-Indici di bil.'!B6</f>
        <v>0</v>
      </c>
      <c r="C57" s="425">
        <f>('Sintesi previs.-Indici di bil.'!C10+'Sintesi previs.-Indici di bil.'!C9)-'Sintesi previs.-Indici di bil.'!C6</f>
        <v>0</v>
      </c>
      <c r="D57" s="425">
        <f>('Sintesi previs.-Indici di bil.'!D10+'Sintesi previs.-Indici di bil.'!D9)-'Sintesi previs.-Indici di bil.'!D6</f>
        <v>0</v>
      </c>
      <c r="E57" s="425">
        <f>('Sintesi previs.-Indici di bil.'!E10+'Sintesi previs.-Indici di bil.'!E9)-'Sintesi previs.-Indici di bil.'!E6</f>
        <v>0</v>
      </c>
      <c r="F57" s="425">
        <f>('Sintesi previs.-Indici di bil.'!F10+'Sintesi previs.-Indici di bil.'!F9)-'Sintesi previs.-Indici di bil.'!F6</f>
        <v>0</v>
      </c>
      <c r="G57" s="425">
        <f>('Sintesi previs.-Indici di bil.'!G10+'Sintesi previs.-Indici di bil.'!G9)-'Sintesi previs.-Indici di bil.'!G6</f>
        <v>0</v>
      </c>
      <c r="H57" s="426">
        <f>('Sintesi previs.-Indici di bil.'!H10+'Sintesi previs.-Indici di bil.'!H9)-'Sintesi previs.-Indici di bil.'!H6</f>
        <v>0</v>
      </c>
    </row>
    <row r="58" spans="1:8" ht="15" customHeight="1">
      <c r="A58" s="261" t="s">
        <v>633</v>
      </c>
      <c r="B58" s="427" t="e">
        <f>('Sintesi previs.-Indici di bil.'!B10+'Sintesi previs.-Indici di bil.'!B9)/'Sintesi previs.-Indici di bil.'!B6</f>
        <v>#DIV/0!</v>
      </c>
      <c r="C58" s="427" t="e">
        <f>('Sintesi previs.-Indici di bil.'!C10+'Sintesi previs.-Indici di bil.'!C9)/'Sintesi previs.-Indici di bil.'!C6</f>
        <v>#DIV/0!</v>
      </c>
      <c r="D58" s="427" t="e">
        <f>('Sintesi previs.-Indici di bil.'!D10+'Sintesi previs.-Indici di bil.'!D9)/'Sintesi previs.-Indici di bil.'!D6</f>
        <v>#DIV/0!</v>
      </c>
      <c r="E58" s="427" t="e">
        <f>('Sintesi previs.-Indici di bil.'!E10+'Sintesi previs.-Indici di bil.'!E9)/'Sintesi previs.-Indici di bil.'!E6</f>
        <v>#DIV/0!</v>
      </c>
      <c r="F58" s="427" t="e">
        <f>('Sintesi previs.-Indici di bil.'!F10+'Sintesi previs.-Indici di bil.'!F9)/'Sintesi previs.-Indici di bil.'!F6</f>
        <v>#DIV/0!</v>
      </c>
      <c r="G58" s="427" t="e">
        <f>('Sintesi previs.-Indici di bil.'!G10+'Sintesi previs.-Indici di bil.'!G9)/'Sintesi previs.-Indici di bil.'!G6</f>
        <v>#DIV/0!</v>
      </c>
      <c r="H58" s="428" t="e">
        <f>('Sintesi previs.-Indici di bil.'!H10+'Sintesi previs.-Indici di bil.'!H9)/'Sintesi previs.-Indici di bil.'!H6</f>
        <v>#DIV/0!</v>
      </c>
    </row>
    <row r="59" spans="1:8" ht="15" customHeight="1">
      <c r="A59" s="250"/>
      <c r="B59" s="54"/>
      <c r="C59" s="54"/>
      <c r="D59" s="54"/>
      <c r="E59" s="54"/>
      <c r="F59" s="54"/>
      <c r="G59" s="54"/>
      <c r="H59" s="218"/>
    </row>
    <row r="60" spans="1:8" ht="15" customHeight="1">
      <c r="A60" s="51" t="s">
        <v>639</v>
      </c>
      <c r="B60" s="425">
        <f>'SP e CE consuntivi riclassific.'!D10-'SP e CE consuntivi riclassific.'!D7-'SP e CE consuntivi riclassific.'!D32</f>
        <v>0</v>
      </c>
      <c r="C60" s="425">
        <f>'SP previsionale'!C6+'SP previsionale'!C15-'SP previsionale'!C9-'SP previsionale'!C10-'SP previsionale'!C37-'SP previsionale'!C42+'SP previsionale'!C34+'SP previsionale'!C35</f>
        <v>0</v>
      </c>
      <c r="D60" s="425">
        <f>'SP previsionale'!D6+'SP previsionale'!D15-'SP previsionale'!D9-'SP previsionale'!D10-'SP previsionale'!D37-'SP previsionale'!D42+'SP previsionale'!D34+'SP previsionale'!D35</f>
        <v>0</v>
      </c>
      <c r="E60" s="425">
        <f>'SP previsionale'!E6+'SP previsionale'!E15-'SP previsionale'!E9-'SP previsionale'!E10-'SP previsionale'!E37-'SP previsionale'!E42+'SP previsionale'!E34+'SP previsionale'!E35</f>
        <v>0</v>
      </c>
      <c r="F60" s="425">
        <f>'SP previsionale'!F6+'SP previsionale'!F15-'SP previsionale'!F9-'SP previsionale'!F10-'SP previsionale'!F37-'SP previsionale'!F42+'SP previsionale'!F34+'SP previsionale'!F35</f>
        <v>0</v>
      </c>
      <c r="G60" s="425">
        <f>'SP previsionale'!G6+'SP previsionale'!G15-'SP previsionale'!G9-'SP previsionale'!G10-'SP previsionale'!G37-'SP previsionale'!G42+'SP previsionale'!G34+'SP previsionale'!G35</f>
        <v>0</v>
      </c>
      <c r="H60" s="426">
        <f>'SP previsionale'!H6+'SP previsionale'!H15-'SP previsionale'!H9-'SP previsionale'!H10-'SP previsionale'!H37-'SP previsionale'!H42+'SP previsionale'!H34+'SP previsionale'!H35</f>
        <v>0</v>
      </c>
    </row>
    <row r="61" spans="1:8" ht="15" customHeight="1">
      <c r="A61" s="51" t="s">
        <v>635</v>
      </c>
      <c r="B61" s="429" t="e">
        <f>('SP e CE consuntivi riclassific.'!D10-'SP e CE consuntivi riclassific.'!D7)/'SP e CE consuntivi riclassific.'!D32</f>
        <v>#DIV/0!</v>
      </c>
      <c r="C61" s="429" t="e">
        <f>('SP previsionale'!C6+'SP previsionale'!C15-'SP previsionale'!C10-'SP previsionale'!C9)/('SP previsionale'!C37+'SP previsionale'!C42-'SP previsionale'!C34-'SP previsionale'!C35)</f>
        <v>#DIV/0!</v>
      </c>
      <c r="D61" s="429" t="e">
        <f>('SP previsionale'!D6+'SP previsionale'!D15-'SP previsionale'!D10-'SP previsionale'!D9)/('SP previsionale'!D37+'SP previsionale'!D42-'SP previsionale'!D34-'SP previsionale'!D35)</f>
        <v>#DIV/0!</v>
      </c>
      <c r="E61" s="429" t="e">
        <f>('SP previsionale'!E6+'SP previsionale'!E15-'SP previsionale'!E10-'SP previsionale'!E9)/('SP previsionale'!E37+'SP previsionale'!E42-'SP previsionale'!E34-'SP previsionale'!E35)</f>
        <v>#DIV/0!</v>
      </c>
      <c r="F61" s="429" t="e">
        <f>('SP previsionale'!F6+'SP previsionale'!F15-'SP previsionale'!F10-'SP previsionale'!F9)/('SP previsionale'!F37+'SP previsionale'!F42-'SP previsionale'!F34-'SP previsionale'!F35)</f>
        <v>#DIV/0!</v>
      </c>
      <c r="G61" s="429" t="e">
        <f>('SP previsionale'!G6+'SP previsionale'!G15-'SP previsionale'!G10-'SP previsionale'!G9)/('SP previsionale'!G37+'SP previsionale'!G42-'SP previsionale'!G34-'SP previsionale'!G35)</f>
        <v>#DIV/0!</v>
      </c>
      <c r="H61" s="430" t="e">
        <f>('SP previsionale'!H6+'SP previsionale'!H15-'SP previsionale'!H10-'SP previsionale'!H9)/('SP previsionale'!H37+'SP previsionale'!H42-'SP previsionale'!H34-'SP previsionale'!H35)</f>
        <v>#DIV/0!</v>
      </c>
    </row>
    <row r="62" spans="1:8" ht="15" customHeight="1">
      <c r="A62" s="51" t="s">
        <v>636</v>
      </c>
      <c r="B62" s="429" t="e">
        <f>'SP e CE consuntivi riclassific.'!D10/'SP e CE consuntivi riclassific.'!D32</f>
        <v>#DIV/0!</v>
      </c>
      <c r="C62" s="429" t="e">
        <f>('SP previsionale'!C6+'SP previsionale'!C15)/('SP previsionale'!C37+'SP previsionale'!C42)</f>
        <v>#DIV/0!</v>
      </c>
      <c r="D62" s="429" t="e">
        <f>('SP previsionale'!D6+'SP previsionale'!D15)/('SP previsionale'!D37+'SP previsionale'!D42)</f>
        <v>#DIV/0!</v>
      </c>
      <c r="E62" s="429" t="e">
        <f>('SP previsionale'!E6+'SP previsionale'!E15)/('SP previsionale'!E37+'SP previsionale'!E42)</f>
        <v>#DIV/0!</v>
      </c>
      <c r="F62" s="429" t="e">
        <f>('SP previsionale'!F6+'SP previsionale'!F15)/('SP previsionale'!F37+'SP previsionale'!F42)</f>
        <v>#DIV/0!</v>
      </c>
      <c r="G62" s="429" t="e">
        <f>('SP previsionale'!G6+'SP previsionale'!G15)/('SP previsionale'!G37+'SP previsionale'!G42)</f>
        <v>#DIV/0!</v>
      </c>
      <c r="H62" s="430" t="e">
        <f>('SP previsionale'!H6+'SP previsionale'!H15)/('SP previsionale'!H37+'SP previsionale'!H42)</f>
        <v>#DIV/0!</v>
      </c>
    </row>
    <row r="63" spans="1:8" ht="15" customHeight="1">
      <c r="A63" s="51" t="s">
        <v>656</v>
      </c>
      <c r="B63" s="482">
        <f>'SP previsionale'!B6-'SP previsionale'!B42-'SP previsionale'!B49</f>
        <v>0</v>
      </c>
      <c r="C63" s="482">
        <f>'SP previsionale'!C6-'SP previsionale'!C42-'SP previsionale'!C49</f>
        <v>0</v>
      </c>
      <c r="D63" s="482">
        <f>'SP previsionale'!D6-'SP previsionale'!D42-'SP previsionale'!D49</f>
        <v>0</v>
      </c>
      <c r="E63" s="482">
        <f>'SP previsionale'!E6-'SP previsionale'!E42-'SP previsionale'!E49</f>
        <v>0</v>
      </c>
      <c r="F63" s="482">
        <f>'SP previsionale'!F6-'SP previsionale'!F42-'SP previsionale'!F49</f>
        <v>0</v>
      </c>
      <c r="G63" s="482">
        <f>'SP previsionale'!G6-'SP previsionale'!G42-'SP previsionale'!G49</f>
        <v>0</v>
      </c>
      <c r="H63" s="483">
        <f>'SP previsionale'!H6-'SP previsionale'!H42-'SP previsionale'!H49</f>
        <v>0</v>
      </c>
    </row>
    <row r="64" spans="1:8" ht="15" customHeight="1">
      <c r="A64" s="250"/>
      <c r="B64" s="431"/>
      <c r="C64" s="431"/>
      <c r="D64" s="431"/>
      <c r="E64" s="431"/>
      <c r="F64" s="431"/>
      <c r="G64" s="431"/>
      <c r="H64" s="432"/>
    </row>
    <row r="65" spans="1:8" ht="15" customHeight="1">
      <c r="A65" s="51" t="s">
        <v>637</v>
      </c>
      <c r="B65" s="425">
        <f>'Sintesi previs.-Indici di bil.'!B5-'Sintesi previs.-Indici di bil.'!B8</f>
        <v>0</v>
      </c>
      <c r="C65" s="425">
        <f>'Sintesi previs.-Indici di bil.'!C5-'Sintesi previs.-Indici di bil.'!C8</f>
        <v>0</v>
      </c>
      <c r="D65" s="425">
        <f>'Sintesi previs.-Indici di bil.'!D5-'Sintesi previs.-Indici di bil.'!D8</f>
        <v>0</v>
      </c>
      <c r="E65" s="425">
        <f>'Sintesi previs.-Indici di bil.'!E5-'Sintesi previs.-Indici di bil.'!E8</f>
        <v>0</v>
      </c>
      <c r="F65" s="425">
        <f>'Sintesi previs.-Indici di bil.'!F5-'Sintesi previs.-Indici di bil.'!F8</f>
        <v>0</v>
      </c>
      <c r="G65" s="425">
        <f>'Sintesi previs.-Indici di bil.'!G5-'Sintesi previs.-Indici di bil.'!G8</f>
        <v>0</v>
      </c>
      <c r="H65" s="426">
        <f>'Sintesi previs.-Indici di bil.'!H5-'Sintesi previs.-Indici di bil.'!H8</f>
        <v>0</v>
      </c>
    </row>
    <row r="66" spans="1:8" ht="15" customHeight="1">
      <c r="A66" s="51" t="s">
        <v>634</v>
      </c>
      <c r="B66" s="425">
        <f>'SP e CE consuntivi riclassific.'!D5+'SP e CE consuntivi riclassific.'!D7-'SP e CE consuntivi riclassific.'!D27</f>
        <v>0</v>
      </c>
      <c r="C66" s="425">
        <f>'SP previsionale'!C8+'SP previsionale'!C9+'SP previsionale'!C10-'SP previsionale'!C30</f>
        <v>0</v>
      </c>
      <c r="D66" s="425">
        <f>'SP previsionale'!D8+'SP previsionale'!D9+'SP previsionale'!D10-'SP previsionale'!D30</f>
        <v>0</v>
      </c>
      <c r="E66" s="425">
        <f>'SP previsionale'!E8+'SP previsionale'!E9+'SP previsionale'!E10-'SP previsionale'!E30</f>
        <v>0</v>
      </c>
      <c r="F66" s="425">
        <f>'SP previsionale'!F8+'SP previsionale'!F9+'SP previsionale'!F10-'SP previsionale'!F30</f>
        <v>0</v>
      </c>
      <c r="G66" s="425">
        <f>'SP previsionale'!G8+'SP previsionale'!G9+'SP previsionale'!G10-'SP previsionale'!G30</f>
        <v>0</v>
      </c>
      <c r="H66" s="426">
        <f>'SP previsionale'!H8+'SP previsionale'!H9+'SP previsionale'!H10-'SP previsionale'!H30</f>
        <v>0</v>
      </c>
    </row>
    <row r="67" spans="1:8" ht="15" customHeight="1">
      <c r="A67" s="51" t="s">
        <v>638</v>
      </c>
      <c r="B67" s="433" t="e">
        <f>B66/'Sintesi previs.-Indici di bil.'!B23</f>
        <v>#DIV/0!</v>
      </c>
      <c r="C67" s="433" t="e">
        <f>C66/'Sintesi previs.-Indici di bil.'!C23</f>
        <v>#DIV/0!</v>
      </c>
      <c r="D67" s="433" t="e">
        <f>D66/'Sintesi previs.-Indici di bil.'!D23</f>
        <v>#DIV/0!</v>
      </c>
      <c r="E67" s="433" t="e">
        <f>E66/'Sintesi previs.-Indici di bil.'!E23</f>
        <v>#DIV/0!</v>
      </c>
      <c r="F67" s="433" t="e">
        <f>F66/'Sintesi previs.-Indici di bil.'!F23</f>
        <v>#DIV/0!</v>
      </c>
      <c r="G67" s="433" t="e">
        <f>G66/'Sintesi previs.-Indici di bil.'!G23</f>
        <v>#DIV/0!</v>
      </c>
      <c r="H67" s="434" t="e">
        <f>H66/'Sintesi previs.-Indici di bil.'!H23</f>
        <v>#DIV/0!</v>
      </c>
    </row>
    <row r="68" spans="1:8" ht="15" customHeight="1">
      <c r="A68" s="250"/>
      <c r="B68" s="54"/>
      <c r="C68" s="54"/>
      <c r="D68" s="54"/>
      <c r="E68" s="54"/>
      <c r="F68" s="54"/>
      <c r="G68" s="54"/>
      <c r="H68" s="218"/>
    </row>
    <row r="69" spans="1:8" ht="15" customHeight="1">
      <c r="A69" s="261" t="s">
        <v>548</v>
      </c>
      <c r="B69" s="265" t="e">
        <f>'Sintesi previs.-Indici di bil.'!B31/('Sintesi previs.-Indici di bil.'!B10-'Sintesi previs.-Indici di bil.'!B31)</f>
        <v>#DIV/0!</v>
      </c>
      <c r="C69" s="265" t="e">
        <f>'Sintesi previs.-Indici di bil.'!C31/('Sintesi previs.-Indici di bil.'!C10-'Sintesi previs.-Indici di bil.'!C31)</f>
        <v>#DIV/0!</v>
      </c>
      <c r="D69" s="265" t="e">
        <f>'Sintesi previs.-Indici di bil.'!D31/('Sintesi previs.-Indici di bil.'!D10-'Sintesi previs.-Indici di bil.'!D31)</f>
        <v>#DIV/0!</v>
      </c>
      <c r="E69" s="265" t="e">
        <f>'Sintesi previs.-Indici di bil.'!E31/('Sintesi previs.-Indici di bil.'!E10-'Sintesi previs.-Indici di bil.'!E31)</f>
        <v>#DIV/0!</v>
      </c>
      <c r="F69" s="265" t="e">
        <f>'Sintesi previs.-Indici di bil.'!F31/('Sintesi previs.-Indici di bil.'!F10-'Sintesi previs.-Indici di bil.'!F31)</f>
        <v>#DIV/0!</v>
      </c>
      <c r="G69" s="265" t="e">
        <f>'Sintesi previs.-Indici di bil.'!G31/('Sintesi previs.-Indici di bil.'!G10-'Sintesi previs.-Indici di bil.'!G31)</f>
        <v>#DIV/0!</v>
      </c>
      <c r="H69" s="435" t="e">
        <f>'Sintesi previs.-Indici di bil.'!H31/('Sintesi previs.-Indici di bil.'!H10-'Sintesi previs.-Indici di bil.'!H31)</f>
        <v>#DIV/0!</v>
      </c>
    </row>
    <row r="70" spans="1:8" ht="15" customHeight="1">
      <c r="A70" s="261" t="s">
        <v>549</v>
      </c>
      <c r="B70" s="265" t="e">
        <f>'Sintesi previs.-Indici di bil.'!B28/(('Sintesi previs.-Indici di bil.'!B7+'SP e CE consuntivi riclassific.'!C19)/2)</f>
        <v>#DIV/0!</v>
      </c>
      <c r="C70" s="265" t="e">
        <f>'Sintesi previs.-Indici di bil.'!C28/(('Sintesi previs.-Indici di bil.'!C7+'Sintesi previs.-Indici di bil.'!B7)/2)</f>
        <v>#DIV/0!</v>
      </c>
      <c r="D70" s="265" t="e">
        <f>'Sintesi previs.-Indici di bil.'!D28/(('Sintesi previs.-Indici di bil.'!D7+'Sintesi previs.-Indici di bil.'!C7)/2)</f>
        <v>#DIV/0!</v>
      </c>
      <c r="E70" s="265" t="e">
        <f>'Sintesi previs.-Indici di bil.'!E28/(('Sintesi previs.-Indici di bil.'!E7+'Sintesi previs.-Indici di bil.'!D7)/2)</f>
        <v>#DIV/0!</v>
      </c>
      <c r="F70" s="265" t="e">
        <f>'Sintesi previs.-Indici di bil.'!F28/(('Sintesi previs.-Indici di bil.'!F7+'Sintesi previs.-Indici di bil.'!E7)/2)</f>
        <v>#DIV/0!</v>
      </c>
      <c r="G70" s="265" t="e">
        <f>'Sintesi previs.-Indici di bil.'!G28/(('Sintesi previs.-Indici di bil.'!G7+'Sintesi previs.-Indici di bil.'!F7)/2)</f>
        <v>#DIV/0!</v>
      </c>
      <c r="H70" s="435" t="e">
        <f>'Sintesi previs.-Indici di bil.'!H28/(('Sintesi previs.-Indici di bil.'!H7+'Sintesi previs.-Indici di bil.'!G7)/2)</f>
        <v>#DIV/0!</v>
      </c>
    </row>
    <row r="71" spans="1:8" ht="15" customHeight="1">
      <c r="A71" s="367" t="s">
        <v>550</v>
      </c>
      <c r="B71" s="265" t="e">
        <f>'Sintesi previs.-Indici di bil.'!B28/'Sintesi previs.-Indici di bil.'!B23</f>
        <v>#DIV/0!</v>
      </c>
      <c r="C71" s="265" t="e">
        <f>'Sintesi previs.-Indici di bil.'!C28/'Sintesi previs.-Indici di bil.'!C23</f>
        <v>#DIV/0!</v>
      </c>
      <c r="D71" s="265" t="e">
        <f>'Sintesi previs.-Indici di bil.'!D28/'Sintesi previs.-Indici di bil.'!D23</f>
        <v>#DIV/0!</v>
      </c>
      <c r="E71" s="265" t="e">
        <f>'Sintesi previs.-Indici di bil.'!E28/'Sintesi previs.-Indici di bil.'!E23</f>
        <v>#DIV/0!</v>
      </c>
      <c r="F71" s="265" t="e">
        <f>'Sintesi previs.-Indici di bil.'!F28/'Sintesi previs.-Indici di bil.'!F23</f>
        <v>#DIV/0!</v>
      </c>
      <c r="G71" s="265" t="e">
        <f>'Sintesi previs.-Indici di bil.'!G28/'Sintesi previs.-Indici di bil.'!G23</f>
        <v>#DIV/0!</v>
      </c>
      <c r="H71" s="435" t="e">
        <f>'Sintesi previs.-Indici di bil.'!H28/'Sintesi previs.-Indici di bil.'!H23</f>
        <v>#DIV/0!</v>
      </c>
    </row>
    <row r="72" spans="1:8" ht="15" customHeight="1">
      <c r="A72" s="250"/>
      <c r="B72" s="436"/>
      <c r="C72" s="54"/>
      <c r="D72" s="54"/>
      <c r="E72" s="54"/>
      <c r="F72" s="54"/>
      <c r="G72" s="54"/>
      <c r="H72" s="218"/>
    </row>
    <row r="73" spans="1:8" ht="15" customHeight="1">
      <c r="A73" s="51" t="s">
        <v>643</v>
      </c>
      <c r="B73" s="425" t="e">
        <f>'CE previsionale'!B60/('CE previsionale'!B32/'CE previsionale'!B4)</f>
        <v>#DIV/0!</v>
      </c>
      <c r="C73" s="425" t="e">
        <f>'CE previsionale'!C60/('CE previsionale'!C32/'CE previsionale'!C4)</f>
        <v>#DIV/0!</v>
      </c>
      <c r="D73" s="425" t="e">
        <f>'CE previsionale'!D60/('CE previsionale'!D32/'CE previsionale'!D4)</f>
        <v>#DIV/0!</v>
      </c>
      <c r="E73" s="425" t="e">
        <f>'CE previsionale'!E60/('CE previsionale'!E32/'CE previsionale'!E4)</f>
        <v>#DIV/0!</v>
      </c>
      <c r="F73" s="425" t="e">
        <f>'CE previsionale'!F60/('CE previsionale'!F32/'CE previsionale'!F4)</f>
        <v>#DIV/0!</v>
      </c>
      <c r="G73" s="425" t="e">
        <f>'CE previsionale'!G60/('CE previsionale'!G32/'CE previsionale'!G4)</f>
        <v>#DIV/0!</v>
      </c>
      <c r="H73" s="426" t="e">
        <f>'CE previsionale'!H60/('CE previsionale'!H32/'CE previsionale'!H4)</f>
        <v>#DIV/0!</v>
      </c>
    </row>
    <row r="74" spans="1:8" ht="15" customHeight="1">
      <c r="A74" s="250"/>
      <c r="B74" s="54"/>
      <c r="C74" s="54"/>
      <c r="D74" s="54"/>
      <c r="E74" s="54"/>
      <c r="F74" s="54"/>
      <c r="G74" s="54"/>
      <c r="H74" s="218"/>
    </row>
    <row r="75" spans="1:8" ht="15" customHeight="1">
      <c r="A75" s="51" t="s">
        <v>640</v>
      </c>
      <c r="B75" s="429"/>
      <c r="C75" s="429" t="e">
        <f>(('CE previsionale riclassificato'!C26-'CE previsionale riclassificato'!B26)/'CE previsionale riclassificato'!B26)/(('CE previsionale'!C32-'CE previsionale'!B32)/'CE previsionale'!B32)</f>
        <v>#DIV/0!</v>
      </c>
      <c r="D75" s="429" t="e">
        <f>(('CE previsionale riclassificato'!D26-'CE previsionale riclassificato'!C26)/'CE previsionale riclassificato'!C26)/(('CE previsionale'!D32-'CE previsionale'!C32)/'CE previsionale'!C32)</f>
        <v>#DIV/0!</v>
      </c>
      <c r="E75" s="429" t="e">
        <f>(('CE previsionale riclassificato'!E26-'CE previsionale riclassificato'!D26)/'CE previsionale riclassificato'!D26)/(('CE previsionale'!E32-'CE previsionale'!D32)/'CE previsionale'!D32)</f>
        <v>#DIV/0!</v>
      </c>
      <c r="F75" s="429" t="e">
        <f>(('CE previsionale riclassificato'!F26-'CE previsionale riclassificato'!E26)/'CE previsionale riclassificato'!E26)/(('CE previsionale'!F32-'CE previsionale'!E32)/'CE previsionale'!E32)</f>
        <v>#DIV/0!</v>
      </c>
      <c r="G75" s="429" t="e">
        <f>(('CE previsionale riclassificato'!G26-'CE previsionale riclassificato'!F26)/'CE previsionale riclassificato'!F26)/(('CE previsionale'!G32-'CE previsionale'!F32)/'CE previsionale'!F32)</f>
        <v>#DIV/0!</v>
      </c>
      <c r="H75" s="430" t="e">
        <f>(('CE previsionale riclassificato'!H26-'CE previsionale riclassificato'!G26)/'CE previsionale riclassificato'!G26)/(('CE previsionale'!H32-'CE previsionale'!G32)/'CE previsionale'!G32)</f>
        <v>#DIV/0!</v>
      </c>
    </row>
    <row r="76" spans="1:8" ht="15" customHeight="1">
      <c r="A76" s="51" t="s">
        <v>641</v>
      </c>
      <c r="B76" s="429" t="e">
        <f>(B69-B70)/((B70-'CE previsionale'!B66/('Sintesi previs.-Indici di bil.'!B8+'Sintesi previs.-Indici di bil.'!B9)))</f>
        <v>#DIV/0!</v>
      </c>
      <c r="C76" s="429" t="e">
        <f>(C69-C70)/((C70-'CE previsionale'!C66/('Sintesi previs.-Indici di bil.'!C8+'Sintesi previs.-Indici di bil.'!C9)))</f>
        <v>#DIV/0!</v>
      </c>
      <c r="D76" s="429" t="e">
        <f>(D69-D70)/((D70-'CE previsionale'!D66/('Sintesi previs.-Indici di bil.'!D8+'Sintesi previs.-Indici di bil.'!D9)))</f>
        <v>#DIV/0!</v>
      </c>
      <c r="E76" s="429" t="e">
        <f>(E69-E70)/((E70-'CE previsionale'!E66/('Sintesi previs.-Indici di bil.'!E8+'Sintesi previs.-Indici di bil.'!E9)))</f>
        <v>#DIV/0!</v>
      </c>
      <c r="F76" s="429" t="e">
        <f>(F69-F70)/((F70-'CE previsionale'!F66/('Sintesi previs.-Indici di bil.'!F8+'Sintesi previs.-Indici di bil.'!F9)))</f>
        <v>#DIV/0!</v>
      </c>
      <c r="G76" s="429" t="e">
        <f>(G69-G70)/((G70-'CE previsionale'!G66/('Sintesi previs.-Indici di bil.'!G8+'Sintesi previs.-Indici di bil.'!G9)))</f>
        <v>#DIV/0!</v>
      </c>
      <c r="H76" s="430" t="e">
        <f>(H69-H70)/((H70-'CE previsionale'!H66/('Sintesi previs.-Indici di bil.'!H8+'Sintesi previs.-Indici di bil.'!H9)))</f>
        <v>#DIV/0!</v>
      </c>
    </row>
    <row r="77" spans="1:8" ht="15" customHeight="1">
      <c r="A77" s="250"/>
      <c r="B77" s="54"/>
      <c r="C77" s="54"/>
      <c r="D77" s="54"/>
      <c r="E77" s="54"/>
      <c r="F77" s="54"/>
      <c r="G77" s="54"/>
      <c r="H77" s="218"/>
    </row>
    <row r="78" spans="1:8" ht="15" customHeight="1" thickBot="1">
      <c r="A78" s="299" t="s">
        <v>642</v>
      </c>
      <c r="B78" s="484">
        <f>'CE previsionale riclassificato'!B35+'CE previsionale riclassificato'!B23+'CE previsionale riclassificato'!B22+'CE previsionale riclassificato'!B21+'CE previsionale riclassificato'!B20</f>
        <v>0</v>
      </c>
      <c r="C78" s="484">
        <f>'CE previsionale riclassificato'!C35+'CE previsionale riclassificato'!C23+'CE previsionale riclassificato'!C22+'CE previsionale riclassificato'!C21+'CE previsionale riclassificato'!C20</f>
        <v>0</v>
      </c>
      <c r="D78" s="484">
        <f>'CE previsionale riclassificato'!D35+'CE previsionale riclassificato'!D23+'CE previsionale riclassificato'!D22+'CE previsionale riclassificato'!D21+'CE previsionale riclassificato'!D20</f>
        <v>0</v>
      </c>
      <c r="E78" s="484">
        <f>'CE previsionale riclassificato'!E35+'CE previsionale riclassificato'!E23+'CE previsionale riclassificato'!E22+'CE previsionale riclassificato'!E21+'CE previsionale riclassificato'!E20</f>
        <v>0</v>
      </c>
      <c r="F78" s="484">
        <f>'CE previsionale riclassificato'!F35+'CE previsionale riclassificato'!F23+'CE previsionale riclassificato'!F22+'CE previsionale riclassificato'!F21+'CE previsionale riclassificato'!F20</f>
        <v>0</v>
      </c>
      <c r="G78" s="484">
        <f>'CE previsionale riclassificato'!G35+'CE previsionale riclassificato'!G23+'CE previsionale riclassificato'!G22+'CE previsionale riclassificato'!G21+'CE previsionale riclassificato'!G20</f>
        <v>0</v>
      </c>
      <c r="H78" s="485">
        <f>'CE previsionale riclassificato'!H35+'CE previsionale riclassificato'!H23+'CE previsionale riclassificato'!H22+'CE previsionale riclassificato'!H21+'CE previsionale riclassificato'!H20</f>
        <v>0</v>
      </c>
    </row>
    <row r="79" spans="1:8" ht="15" customHeight="1"/>
    <row r="80" spans="1:8" ht="15" customHeight="1"/>
    <row r="81" ht="15" customHeight="1"/>
    <row r="82" ht="15" customHeight="1"/>
  </sheetData>
  <sheetProtection password="B81E" sheet="1"/>
  <phoneticPr fontId="0"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Foglio20"/>
  <dimension ref="A1:H35"/>
  <sheetViews>
    <sheetView showGridLines="0" workbookViewId="0">
      <selection activeCell="P28" sqref="P28"/>
    </sheetView>
  </sheetViews>
  <sheetFormatPr defaultColWidth="9.140625" defaultRowHeight="12.75"/>
  <cols>
    <col min="1" max="1" width="53.140625" style="213" customWidth="1"/>
    <col min="2" max="8" width="11.7109375" style="213" customWidth="1"/>
    <col min="9" max="16384" width="9.140625" style="213"/>
  </cols>
  <sheetData>
    <row r="1" spans="1:8" ht="13.5" thickBot="1">
      <c r="A1" s="212" t="s">
        <v>670</v>
      </c>
    </row>
    <row r="2" spans="1:8" s="54" customFormat="1" ht="15" customHeight="1">
      <c r="A2" s="214"/>
      <c r="B2" s="215">
        <f>'SP previsionale'!B3</f>
        <v>2024</v>
      </c>
      <c r="C2" s="215">
        <f>'SP previsionale'!C3</f>
        <v>2025</v>
      </c>
      <c r="D2" s="215">
        <f>'SP previsionale'!D3</f>
        <v>2026</v>
      </c>
      <c r="E2" s="215">
        <f>'SP previsionale'!E3</f>
        <v>2027</v>
      </c>
      <c r="F2" s="215">
        <f>'SP previsionale'!F3</f>
        <v>2028</v>
      </c>
      <c r="G2" s="215">
        <f>'SP previsionale'!G3</f>
        <v>2029</v>
      </c>
      <c r="H2" s="216">
        <f>'SP previsionale'!H3</f>
        <v>2030</v>
      </c>
    </row>
    <row r="3" spans="1:8" s="54" customFormat="1" ht="15" customHeight="1">
      <c r="A3" s="217"/>
      <c r="H3" s="218"/>
    </row>
    <row r="4" spans="1:8" s="54" customFormat="1" ht="15" customHeight="1">
      <c r="A4" s="437" t="s">
        <v>658</v>
      </c>
      <c r="B4" s="220">
        <f>'Rendiconto finanz.  consuntivo'!C4</f>
        <v>0</v>
      </c>
      <c r="C4" s="220">
        <f>'CE previsionale riclassificato'!C26</f>
        <v>0</v>
      </c>
      <c r="D4" s="220">
        <f>'CE previsionale riclassificato'!D26</f>
        <v>0</v>
      </c>
      <c r="E4" s="220">
        <f>'CE previsionale riclassificato'!E26</f>
        <v>0</v>
      </c>
      <c r="F4" s="220">
        <f>'CE previsionale riclassificato'!F26</f>
        <v>0</v>
      </c>
      <c r="G4" s="220">
        <f>'CE previsionale riclassificato'!G26</f>
        <v>0</v>
      </c>
      <c r="H4" s="221">
        <f>'CE previsionale riclassificato'!H26</f>
        <v>0</v>
      </c>
    </row>
    <row r="5" spans="1:8" s="54" customFormat="1" ht="15" customHeight="1">
      <c r="A5" s="438" t="s">
        <v>659</v>
      </c>
      <c r="B5" s="223">
        <f>'Rendiconto finanz.  consuntivo'!C5</f>
        <v>0</v>
      </c>
      <c r="C5" s="223">
        <f>-'CE previsionale riclassificato'!C34</f>
        <v>0</v>
      </c>
      <c r="D5" s="223">
        <f>-'CE previsionale riclassificato'!D34</f>
        <v>0</v>
      </c>
      <c r="E5" s="223">
        <f>-'CE previsionale riclassificato'!E34</f>
        <v>0</v>
      </c>
      <c r="F5" s="223">
        <f>-'CE previsionale riclassificato'!F34</f>
        <v>0</v>
      </c>
      <c r="G5" s="223">
        <f>-'CE previsionale riclassificato'!G34</f>
        <v>0</v>
      </c>
      <c r="H5" s="224">
        <f>-'CE previsionale riclassificato'!H34</f>
        <v>0</v>
      </c>
    </row>
    <row r="6" spans="1:8" s="54" customFormat="1" ht="15" customHeight="1">
      <c r="A6" s="439" t="s">
        <v>660</v>
      </c>
      <c r="B6" s="220">
        <f>'Rendiconto finanz.  consuntivo'!C6</f>
        <v>0</v>
      </c>
      <c r="C6" s="220">
        <f t="shared" ref="C6:H6" si="0">C4+C5</f>
        <v>0</v>
      </c>
      <c r="D6" s="220">
        <f t="shared" si="0"/>
        <v>0</v>
      </c>
      <c r="E6" s="220">
        <f t="shared" si="0"/>
        <v>0</v>
      </c>
      <c r="F6" s="220">
        <f t="shared" si="0"/>
        <v>0</v>
      </c>
      <c r="G6" s="220">
        <f t="shared" si="0"/>
        <v>0</v>
      </c>
      <c r="H6" s="221">
        <f t="shared" si="0"/>
        <v>0</v>
      </c>
    </row>
    <row r="7" spans="1:8" s="54" customFormat="1" ht="15" customHeight="1">
      <c r="A7" s="438" t="s">
        <v>615</v>
      </c>
      <c r="B7" s="223">
        <f>'Rendiconto finanz.  consuntivo'!C7</f>
        <v>0</v>
      </c>
      <c r="C7" s="223">
        <f>'CE previsionale riclassificato'!C20+'CE previsionale riclassificato'!C21</f>
        <v>0</v>
      </c>
      <c r="D7" s="223">
        <f>'CE previsionale riclassificato'!D20+'CE previsionale riclassificato'!D21</f>
        <v>0</v>
      </c>
      <c r="E7" s="223">
        <f>'CE previsionale riclassificato'!E20+'CE previsionale riclassificato'!E21</f>
        <v>0</v>
      </c>
      <c r="F7" s="223">
        <f>'CE previsionale riclassificato'!F20+'CE previsionale riclassificato'!F21</f>
        <v>0</v>
      </c>
      <c r="G7" s="223">
        <f>'CE previsionale riclassificato'!G20+'CE previsionale riclassificato'!G21</f>
        <v>0</v>
      </c>
      <c r="H7" s="224">
        <f>'CE previsionale riclassificato'!H20+'CE previsionale riclassificato'!H21</f>
        <v>0</v>
      </c>
    </row>
    <row r="8" spans="1:8" s="54" customFormat="1" ht="15" customHeight="1">
      <c r="A8" s="439" t="s">
        <v>661</v>
      </c>
      <c r="B8" s="220">
        <f>'Rendiconto finanz.  consuntivo'!C8</f>
        <v>0</v>
      </c>
      <c r="C8" s="220">
        <f t="shared" ref="C8:H8" si="1">C6+C7</f>
        <v>0</v>
      </c>
      <c r="D8" s="220">
        <f t="shared" si="1"/>
        <v>0</v>
      </c>
      <c r="E8" s="220">
        <f t="shared" si="1"/>
        <v>0</v>
      </c>
      <c r="F8" s="220">
        <f t="shared" si="1"/>
        <v>0</v>
      </c>
      <c r="G8" s="220">
        <f t="shared" si="1"/>
        <v>0</v>
      </c>
      <c r="H8" s="221">
        <f t="shared" si="1"/>
        <v>0</v>
      </c>
    </row>
    <row r="9" spans="1:8" s="54" customFormat="1" ht="15" customHeight="1">
      <c r="A9" s="239" t="s">
        <v>616</v>
      </c>
      <c r="B9" s="223">
        <f>'Rendiconto finanz.  consuntivo'!C9</f>
        <v>0</v>
      </c>
      <c r="C9" s="223">
        <f t="shared" ref="C9:H9" si="2">C11+C10</f>
        <v>0</v>
      </c>
      <c r="D9" s="223">
        <f t="shared" si="2"/>
        <v>0</v>
      </c>
      <c r="E9" s="223">
        <f t="shared" si="2"/>
        <v>0</v>
      </c>
      <c r="F9" s="223">
        <f t="shared" si="2"/>
        <v>0</v>
      </c>
      <c r="G9" s="223">
        <f t="shared" si="2"/>
        <v>0</v>
      </c>
      <c r="H9" s="224">
        <f t="shared" si="2"/>
        <v>0</v>
      </c>
    </row>
    <row r="10" spans="1:8" s="54" customFormat="1" ht="15" customHeight="1">
      <c r="A10" s="440" t="s">
        <v>617</v>
      </c>
      <c r="B10" s="232">
        <f>'Rendiconto finanz.  consuntivo'!C10</f>
        <v>0</v>
      </c>
      <c r="C10" s="228">
        <f>'SP previsionale'!B15-'SP previsionale'!C15</f>
        <v>0</v>
      </c>
      <c r="D10" s="228">
        <f>'SP previsionale'!C15-'SP previsionale'!D15</f>
        <v>0</v>
      </c>
      <c r="E10" s="228">
        <f>'SP previsionale'!D15-'SP previsionale'!E15</f>
        <v>0</v>
      </c>
      <c r="F10" s="228">
        <f>'SP previsionale'!E15-'SP previsionale'!F15</f>
        <v>0</v>
      </c>
      <c r="G10" s="228">
        <f>'SP previsionale'!F15-'SP previsionale'!G15</f>
        <v>0</v>
      </c>
      <c r="H10" s="229">
        <f>'SP previsionale'!G15-'SP previsionale'!H15</f>
        <v>0</v>
      </c>
    </row>
    <row r="11" spans="1:8" s="54" customFormat="1" ht="15" customHeight="1">
      <c r="A11" s="440" t="s">
        <v>618</v>
      </c>
      <c r="B11" s="232">
        <f>'Rendiconto finanz.  consuntivo'!C11</f>
        <v>0</v>
      </c>
      <c r="C11" s="228">
        <f>('SP previsionale'!C30+'SP previsionale'!C31+'SP previsionale'!C32+'SP previsionale'!C33+'SP previsionale'!C36)-('SP previsionale'!B30+'SP previsionale'!B31+'SP previsionale'!B32+'SP previsionale'!B33+'SP previsionale'!B36)</f>
        <v>0</v>
      </c>
      <c r="D11" s="228">
        <f>('SP previsionale'!D30+'SP previsionale'!D31+'SP previsionale'!D32+'SP previsionale'!D33+'SP previsionale'!D36)-('SP previsionale'!C30+'SP previsionale'!C31+'SP previsionale'!C32+'SP previsionale'!C33+'SP previsionale'!C36)</f>
        <v>0</v>
      </c>
      <c r="E11" s="228">
        <f>('SP previsionale'!E30+'SP previsionale'!E31+'SP previsionale'!E32+'SP previsionale'!E33+'SP previsionale'!E36)-('SP previsionale'!D30+'SP previsionale'!D31+'SP previsionale'!D32+'SP previsionale'!D33+'SP previsionale'!D36)</f>
        <v>0</v>
      </c>
      <c r="F11" s="228">
        <f>('SP previsionale'!F30+'SP previsionale'!F31+'SP previsionale'!F32+'SP previsionale'!F33+'SP previsionale'!F36)-('SP previsionale'!E30+'SP previsionale'!E31+'SP previsionale'!E32+'SP previsionale'!E33+'SP previsionale'!E36)</f>
        <v>0</v>
      </c>
      <c r="G11" s="228">
        <f>('SP previsionale'!G30+'SP previsionale'!G31+'SP previsionale'!G32+'SP previsionale'!G33+'SP previsionale'!G36)-('SP previsionale'!F30+'SP previsionale'!F31+'SP previsionale'!F32+'SP previsionale'!F33+'SP previsionale'!F36)</f>
        <v>0</v>
      </c>
      <c r="H11" s="229">
        <f>('SP previsionale'!H30+'SP previsionale'!H31+'SP previsionale'!H32+'SP previsionale'!H33+'SP previsionale'!H36)-('SP previsionale'!G30+'SP previsionale'!G31+'SP previsionale'!G32+'SP previsionale'!G33+'SP previsionale'!G36)</f>
        <v>0</v>
      </c>
    </row>
    <row r="12" spans="1:8" s="54" customFormat="1" ht="15" customHeight="1">
      <c r="A12" s="439" t="s">
        <v>662</v>
      </c>
      <c r="B12" s="220">
        <f>'Rendiconto finanz.  consuntivo'!C12</f>
        <v>0</v>
      </c>
      <c r="C12" s="220">
        <f t="shared" ref="C12:H12" si="3">C8+C9</f>
        <v>0</v>
      </c>
      <c r="D12" s="220">
        <f t="shared" si="3"/>
        <v>0</v>
      </c>
      <c r="E12" s="220">
        <f t="shared" si="3"/>
        <v>0</v>
      </c>
      <c r="F12" s="220">
        <f t="shared" si="3"/>
        <v>0</v>
      </c>
      <c r="G12" s="220">
        <f t="shared" si="3"/>
        <v>0</v>
      </c>
      <c r="H12" s="221">
        <f t="shared" si="3"/>
        <v>0</v>
      </c>
    </row>
    <row r="13" spans="1:8" s="54" customFormat="1" ht="15" customHeight="1">
      <c r="A13" s="239" t="s">
        <v>619</v>
      </c>
      <c r="B13" s="223">
        <f>'Rendiconto finanz.  consuntivo'!C13</f>
        <v>0</v>
      </c>
      <c r="C13" s="223">
        <f t="shared" ref="C13:H13" si="4">SUM(C14:C17)</f>
        <v>0</v>
      </c>
      <c r="D13" s="223">
        <f t="shared" si="4"/>
        <v>0</v>
      </c>
      <c r="E13" s="223">
        <f t="shared" si="4"/>
        <v>0</v>
      </c>
      <c r="F13" s="223">
        <f t="shared" si="4"/>
        <v>0</v>
      </c>
      <c r="G13" s="223">
        <f t="shared" si="4"/>
        <v>0</v>
      </c>
      <c r="H13" s="224">
        <f t="shared" si="4"/>
        <v>0</v>
      </c>
    </row>
    <row r="14" spans="1:8" s="54" customFormat="1" ht="15" customHeight="1">
      <c r="A14" s="441" t="s">
        <v>620</v>
      </c>
      <c r="B14" s="232">
        <f>'Rendiconto finanz.  consuntivo'!C14</f>
        <v>0</v>
      </c>
      <c r="C14" s="228">
        <f>'SP previsionale'!B19-'SP previsionale'!C19-'CE previsionale riclassificato'!C20</f>
        <v>0</v>
      </c>
      <c r="D14" s="228">
        <f>'SP previsionale'!C19-'SP previsionale'!D19-'CE previsionale riclassificato'!D20</f>
        <v>0</v>
      </c>
      <c r="E14" s="228">
        <f>'SP previsionale'!D19-'SP previsionale'!E19-'CE previsionale riclassificato'!E20</f>
        <v>0</v>
      </c>
      <c r="F14" s="228">
        <f>'SP previsionale'!E19-'SP previsionale'!F19-'CE previsionale riclassificato'!F20</f>
        <v>0</v>
      </c>
      <c r="G14" s="228">
        <f>'SP previsionale'!F19-'SP previsionale'!G19-'CE previsionale riclassificato'!G20</f>
        <v>0</v>
      </c>
      <c r="H14" s="229">
        <f>'SP previsionale'!G19-'SP previsionale'!H19-'CE previsionale riclassificato'!H20</f>
        <v>0</v>
      </c>
    </row>
    <row r="15" spans="1:8" s="54" customFormat="1" ht="15" customHeight="1">
      <c r="A15" s="441" t="s">
        <v>621</v>
      </c>
      <c r="B15" s="232">
        <f>'Rendiconto finanz.  consuntivo'!C15</f>
        <v>0</v>
      </c>
      <c r="C15" s="228">
        <f>'SP previsionale'!B22-'SP previsionale'!C22-'CE previsionale riclassificato'!C21</f>
        <v>0</v>
      </c>
      <c r="D15" s="228">
        <f>'SP previsionale'!C22-'SP previsionale'!D22-'CE previsionale riclassificato'!D21</f>
        <v>0</v>
      </c>
      <c r="E15" s="228">
        <f>'SP previsionale'!D22-'SP previsionale'!E22-'CE previsionale riclassificato'!E21</f>
        <v>0</v>
      </c>
      <c r="F15" s="228">
        <f>'SP previsionale'!E22-'SP previsionale'!F22-'CE previsionale riclassificato'!F21</f>
        <v>0</v>
      </c>
      <c r="G15" s="228">
        <f>'SP previsionale'!F22-'SP previsionale'!G22-'CE previsionale riclassificato'!G21</f>
        <v>0</v>
      </c>
      <c r="H15" s="229">
        <f>'SP previsionale'!G22-'SP previsionale'!H22-'CE previsionale riclassificato'!H21</f>
        <v>0</v>
      </c>
    </row>
    <row r="16" spans="1:8" s="54" customFormat="1" ht="15" customHeight="1">
      <c r="A16" s="441" t="s">
        <v>622</v>
      </c>
      <c r="B16" s="232">
        <f>'Rendiconto finanz.  consuntivo'!C16</f>
        <v>0</v>
      </c>
      <c r="C16" s="228">
        <f>'SP previsionale'!C34+'SP previsionale'!C35-'SP previsionale'!B34-'SP previsionale'!B35</f>
        <v>0</v>
      </c>
      <c r="D16" s="228">
        <f>'SP previsionale'!D34+'SP previsionale'!D35-'SP previsionale'!C34-'SP previsionale'!C35</f>
        <v>0</v>
      </c>
      <c r="E16" s="228">
        <f>'SP previsionale'!E34+'SP previsionale'!E35-'SP previsionale'!D34-'SP previsionale'!D35</f>
        <v>0</v>
      </c>
      <c r="F16" s="228">
        <f>'SP previsionale'!F34+'SP previsionale'!F35-'SP previsionale'!E34-'SP previsionale'!E35</f>
        <v>0</v>
      </c>
      <c r="G16" s="228">
        <f>'SP previsionale'!G34+'SP previsionale'!G35-'SP previsionale'!F34-'SP previsionale'!F35</f>
        <v>0</v>
      </c>
      <c r="H16" s="229">
        <f>'SP previsionale'!H34+'SP previsionale'!H35-'SP previsionale'!G34-'SP previsionale'!G35</f>
        <v>0</v>
      </c>
    </row>
    <row r="17" spans="1:8" s="54" customFormat="1" ht="15" customHeight="1">
      <c r="A17" s="442" t="s">
        <v>697</v>
      </c>
      <c r="B17" s="232">
        <f>'Rendiconto finanz.  consuntivo'!C17</f>
        <v>0</v>
      </c>
      <c r="C17" s="228">
        <f>'SP previsionale'!B23-'SP previsionale'!C23</f>
        <v>0</v>
      </c>
      <c r="D17" s="228">
        <f>'SP previsionale'!C23-'SP previsionale'!D23</f>
        <v>0</v>
      </c>
      <c r="E17" s="228">
        <f>'SP previsionale'!D23-'SP previsionale'!E23</f>
        <v>0</v>
      </c>
      <c r="F17" s="228">
        <f>'SP previsionale'!E23-'SP previsionale'!F23</f>
        <v>0</v>
      </c>
      <c r="G17" s="228">
        <f>'SP previsionale'!F23-'SP previsionale'!G23</f>
        <v>0</v>
      </c>
      <c r="H17" s="229">
        <f>'SP previsionale'!G23-'SP previsionale'!H23</f>
        <v>0</v>
      </c>
    </row>
    <row r="18" spans="1:8" s="54" customFormat="1" ht="15" customHeight="1">
      <c r="A18" s="439" t="s">
        <v>663</v>
      </c>
      <c r="B18" s="220">
        <f>'Rendiconto finanz.  consuntivo'!C18</f>
        <v>0</v>
      </c>
      <c r="C18" s="220">
        <f t="shared" ref="C18:H18" si="5">C12+C13</f>
        <v>0</v>
      </c>
      <c r="D18" s="220">
        <f t="shared" si="5"/>
        <v>0</v>
      </c>
      <c r="E18" s="220">
        <f t="shared" si="5"/>
        <v>0</v>
      </c>
      <c r="F18" s="220">
        <f t="shared" si="5"/>
        <v>0</v>
      </c>
      <c r="G18" s="220">
        <f t="shared" si="5"/>
        <v>0</v>
      </c>
      <c r="H18" s="221">
        <f t="shared" si="5"/>
        <v>0</v>
      </c>
    </row>
    <row r="19" spans="1:8" s="54" customFormat="1" ht="15" customHeight="1">
      <c r="A19" s="438" t="s">
        <v>623</v>
      </c>
      <c r="B19" s="223">
        <f>'Rendiconto finanz.  consuntivo'!C19</f>
        <v>0</v>
      </c>
      <c r="C19" s="223">
        <f t="shared" ref="C19:H19" si="6">C20+C21+C22</f>
        <v>0</v>
      </c>
      <c r="D19" s="223">
        <f t="shared" si="6"/>
        <v>0</v>
      </c>
      <c r="E19" s="223">
        <f t="shared" si="6"/>
        <v>0</v>
      </c>
      <c r="F19" s="223">
        <f t="shared" si="6"/>
        <v>0</v>
      </c>
      <c r="G19" s="223">
        <f t="shared" si="6"/>
        <v>0</v>
      </c>
      <c r="H19" s="224">
        <f t="shared" si="6"/>
        <v>0</v>
      </c>
    </row>
    <row r="20" spans="1:8" s="54" customFormat="1" ht="15" customHeight="1">
      <c r="A20" s="440" t="s">
        <v>624</v>
      </c>
      <c r="B20" s="232">
        <f>'Rendiconto finanz.  consuntivo'!C20</f>
        <v>0</v>
      </c>
      <c r="C20" s="232">
        <f>'SP previsionale'!C53+'SP previsionale'!C54+'SP previsionale'!C55+'SP previsionale'!C56+'SP previsionale'!C57-'SP previsionale'!B53-'SP previsionale'!B54-'SP previsionale'!B55-'SP previsionale'!B56-'SP previsionale'!B57-'SP previsionale'!B58</f>
        <v>0</v>
      </c>
      <c r="D20" s="232">
        <f>'SP previsionale'!D53+'SP previsionale'!D54+'SP previsionale'!D55+'SP previsionale'!D56+'SP previsionale'!D57-'SP previsionale'!C53-'SP previsionale'!C54-'SP previsionale'!C55-'SP previsionale'!C56-'SP previsionale'!C57-'SP previsionale'!C58</f>
        <v>0</v>
      </c>
      <c r="E20" s="232">
        <f>'SP previsionale'!E53+'SP previsionale'!E54+'SP previsionale'!E55+'SP previsionale'!E56+'SP previsionale'!E57-'SP previsionale'!D53-'SP previsionale'!D54-'SP previsionale'!D55-'SP previsionale'!D56-'SP previsionale'!D57-'SP previsionale'!D58</f>
        <v>0</v>
      </c>
      <c r="F20" s="232">
        <f>'SP previsionale'!F53+'SP previsionale'!F54+'SP previsionale'!F55+'SP previsionale'!F56+'SP previsionale'!F57-'SP previsionale'!E53-'SP previsionale'!E54-'SP previsionale'!E55-'SP previsionale'!E56-'SP previsionale'!E57-'SP previsionale'!E58</f>
        <v>0</v>
      </c>
      <c r="G20" s="232">
        <f>'SP previsionale'!G53+'SP previsionale'!G54+'SP previsionale'!G55+'SP previsionale'!G56+'SP previsionale'!G57-'SP previsionale'!F53-'SP previsionale'!F54-'SP previsionale'!F55-'SP previsionale'!F56-'SP previsionale'!F57-'SP previsionale'!F58</f>
        <v>0</v>
      </c>
      <c r="H20" s="233">
        <f>'SP previsionale'!H53+'SP previsionale'!H54+'SP previsionale'!H55+'SP previsionale'!H56+'SP previsionale'!H57-'SP previsionale'!G53-'SP previsionale'!G54-'SP previsionale'!G55-'SP previsionale'!G56-'SP previsionale'!G57-'SP previsionale'!G58</f>
        <v>0</v>
      </c>
    </row>
    <row r="21" spans="1:8" s="54" customFormat="1" ht="15" customHeight="1">
      <c r="A21" s="440" t="s">
        <v>625</v>
      </c>
      <c r="B21" s="232">
        <f>'Rendiconto finanz.  consuntivo'!C21</f>
        <v>0</v>
      </c>
      <c r="C21" s="232">
        <f>'SP previsionale'!C49-'SP previsionale'!B49</f>
        <v>0</v>
      </c>
      <c r="D21" s="232">
        <f>'SP previsionale'!D49-'SP previsionale'!C49</f>
        <v>0</v>
      </c>
      <c r="E21" s="232">
        <f>'SP previsionale'!E49-'SP previsionale'!D49</f>
        <v>0</v>
      </c>
      <c r="F21" s="232">
        <f>'SP previsionale'!F49-'SP previsionale'!E49</f>
        <v>0</v>
      </c>
      <c r="G21" s="232">
        <f>'SP previsionale'!G49-'SP previsionale'!F49</f>
        <v>0</v>
      </c>
      <c r="H21" s="233">
        <f>'SP previsionale'!H49-'SP previsionale'!G49</f>
        <v>0</v>
      </c>
    </row>
    <row r="22" spans="1:8" s="54" customFormat="1" ht="15" customHeight="1">
      <c r="A22" s="440" t="s">
        <v>695</v>
      </c>
      <c r="B22" s="232">
        <f>'Rendiconto finanz.  consuntivo'!C22</f>
        <v>0</v>
      </c>
      <c r="C22" s="232">
        <v>0</v>
      </c>
      <c r="D22" s="232">
        <v>0</v>
      </c>
      <c r="E22" s="232">
        <v>0</v>
      </c>
      <c r="F22" s="232">
        <v>0</v>
      </c>
      <c r="G22" s="232">
        <v>0</v>
      </c>
      <c r="H22" s="443">
        <v>0</v>
      </c>
    </row>
    <row r="23" spans="1:8" s="54" customFormat="1" ht="15" customHeight="1">
      <c r="A23" s="439" t="s">
        <v>664</v>
      </c>
      <c r="B23" s="220">
        <f>'Rendiconto finanz.  consuntivo'!C23</f>
        <v>0</v>
      </c>
      <c r="C23" s="220">
        <f t="shared" ref="C23:H23" si="7">C18+C19</f>
        <v>0</v>
      </c>
      <c r="D23" s="220">
        <f t="shared" si="7"/>
        <v>0</v>
      </c>
      <c r="E23" s="220">
        <f t="shared" si="7"/>
        <v>0</v>
      </c>
      <c r="F23" s="220">
        <f t="shared" si="7"/>
        <v>0</v>
      </c>
      <c r="G23" s="220">
        <f t="shared" si="7"/>
        <v>0</v>
      </c>
      <c r="H23" s="221">
        <f t="shared" si="7"/>
        <v>0</v>
      </c>
    </row>
    <row r="24" spans="1:8" s="54" customFormat="1" ht="15" customHeight="1">
      <c r="A24" s="239" t="s">
        <v>626</v>
      </c>
      <c r="B24" s="223">
        <f>'Rendiconto finanz.  consuntivo'!C24</f>
        <v>0</v>
      </c>
      <c r="C24" s="223">
        <f>'CE previsionale riclassificato'!C31+'CE previsionale riclassificato'!C32+'CE previsionale riclassificato'!C29</f>
        <v>0</v>
      </c>
      <c r="D24" s="223">
        <f>'CE previsionale riclassificato'!D31+'CE previsionale riclassificato'!D32+'CE previsionale riclassificato'!D29</f>
        <v>0</v>
      </c>
      <c r="E24" s="223">
        <f>'CE previsionale riclassificato'!E31+'CE previsionale riclassificato'!E32+'CE previsionale riclassificato'!E29</f>
        <v>0</v>
      </c>
      <c r="F24" s="223">
        <f>'CE previsionale riclassificato'!F31+'CE previsionale riclassificato'!F32+'CE previsionale riclassificato'!F29</f>
        <v>0</v>
      </c>
      <c r="G24" s="223">
        <f>'CE previsionale riclassificato'!G31+'CE previsionale riclassificato'!G32+'CE previsionale riclassificato'!G29</f>
        <v>0</v>
      </c>
      <c r="H24" s="224">
        <f>'CE previsionale riclassificato'!H31+'CE previsionale riclassificato'!H32+'CE previsionale riclassificato'!H29</f>
        <v>0</v>
      </c>
    </row>
    <row r="25" spans="1:8" s="54" customFormat="1" ht="15" customHeight="1">
      <c r="A25" s="439" t="s">
        <v>665</v>
      </c>
      <c r="B25" s="220">
        <f>'Rendiconto finanz.  consuntivo'!C25</f>
        <v>0</v>
      </c>
      <c r="C25" s="220">
        <f t="shared" ref="C25:H25" si="8">C23+C24</f>
        <v>0</v>
      </c>
      <c r="D25" s="220">
        <f t="shared" si="8"/>
        <v>0</v>
      </c>
      <c r="E25" s="220">
        <f t="shared" si="8"/>
        <v>0</v>
      </c>
      <c r="F25" s="220">
        <f t="shared" si="8"/>
        <v>0</v>
      </c>
      <c r="G25" s="220">
        <f t="shared" si="8"/>
        <v>0</v>
      </c>
      <c r="H25" s="221">
        <f t="shared" si="8"/>
        <v>0</v>
      </c>
    </row>
    <row r="26" spans="1:8" s="54" customFormat="1" ht="15" customHeight="1">
      <c r="A26" s="239" t="s">
        <v>627</v>
      </c>
      <c r="B26" s="223">
        <f>'Rendiconto finanz.  consuntivo'!C26</f>
        <v>0</v>
      </c>
      <c r="C26" s="223">
        <f>'CE previsionale riclassificato'!C27-'CE previsionale riclassificato'!C28</f>
        <v>0</v>
      </c>
      <c r="D26" s="223">
        <f>'CE previsionale riclassificato'!D27-'CE previsionale riclassificato'!D28</f>
        <v>0</v>
      </c>
      <c r="E26" s="223">
        <f>'CE previsionale riclassificato'!E27-'CE previsionale riclassificato'!E28</f>
        <v>0</v>
      </c>
      <c r="F26" s="223">
        <f>'CE previsionale riclassificato'!F27-'CE previsionale riclassificato'!F28</f>
        <v>0</v>
      </c>
      <c r="G26" s="223">
        <f>'CE previsionale riclassificato'!G27-'CE previsionale riclassificato'!G28</f>
        <v>0</v>
      </c>
      <c r="H26" s="224">
        <f>'CE previsionale riclassificato'!H27-'CE previsionale riclassificato'!H28</f>
        <v>0</v>
      </c>
    </row>
    <row r="27" spans="1:8" s="54" customFormat="1" ht="15" customHeight="1">
      <c r="A27" s="289" t="s">
        <v>666</v>
      </c>
      <c r="B27" s="220">
        <f>'Rendiconto finanz.  consuntivo'!C27</f>
        <v>0</v>
      </c>
      <c r="C27" s="57">
        <f t="shared" ref="C27:H27" si="9">C25+C26</f>
        <v>0</v>
      </c>
      <c r="D27" s="57">
        <f t="shared" si="9"/>
        <v>0</v>
      </c>
      <c r="E27" s="57">
        <f t="shared" si="9"/>
        <v>0</v>
      </c>
      <c r="F27" s="57">
        <f t="shared" si="9"/>
        <v>0</v>
      </c>
      <c r="G27" s="57">
        <f t="shared" si="9"/>
        <v>0</v>
      </c>
      <c r="H27" s="58">
        <f t="shared" si="9"/>
        <v>0</v>
      </c>
    </row>
    <row r="28" spans="1:8" s="54" customFormat="1" ht="15" customHeight="1">
      <c r="A28" s="235"/>
      <c r="B28" s="236"/>
      <c r="C28" s="236"/>
      <c r="D28" s="236"/>
      <c r="E28" s="236"/>
      <c r="F28" s="236"/>
      <c r="G28" s="236"/>
      <c r="H28" s="218"/>
    </row>
    <row r="29" spans="1:8" s="54" customFormat="1" ht="15" customHeight="1">
      <c r="A29" s="238" t="s">
        <v>667</v>
      </c>
      <c r="B29" s="223">
        <f>'Rendiconto finanz.  consuntivo'!C29</f>
        <v>0</v>
      </c>
      <c r="C29" s="55">
        <f t="shared" ref="C29:H29" si="10">B31</f>
        <v>0</v>
      </c>
      <c r="D29" s="55">
        <f t="shared" si="10"/>
        <v>0</v>
      </c>
      <c r="E29" s="55">
        <f t="shared" si="10"/>
        <v>0</v>
      </c>
      <c r="F29" s="55">
        <f t="shared" si="10"/>
        <v>0</v>
      </c>
      <c r="G29" s="55">
        <f t="shared" si="10"/>
        <v>0</v>
      </c>
      <c r="H29" s="56">
        <f t="shared" si="10"/>
        <v>0</v>
      </c>
    </row>
    <row r="30" spans="1:8" s="54" customFormat="1" ht="15" customHeight="1">
      <c r="A30" s="239"/>
      <c r="B30" s="240"/>
      <c r="C30" s="236"/>
      <c r="D30" s="236"/>
      <c r="E30" s="236"/>
      <c r="F30" s="236"/>
      <c r="G30" s="236"/>
      <c r="H30" s="218"/>
    </row>
    <row r="31" spans="1:8" s="54" customFormat="1" ht="15" customHeight="1">
      <c r="A31" s="238" t="s">
        <v>668</v>
      </c>
      <c r="B31" s="223">
        <f>'SP previsionale'!B6-'SP previsionale'!B42</f>
        <v>0</v>
      </c>
      <c r="C31" s="223">
        <f>'SP previsionale'!C6-'SP previsionale'!C42</f>
        <v>0</v>
      </c>
      <c r="D31" s="223">
        <f>'SP previsionale'!D6-'SP previsionale'!D42</f>
        <v>0</v>
      </c>
      <c r="E31" s="223">
        <f>'SP previsionale'!E6-'SP previsionale'!E42</f>
        <v>0</v>
      </c>
      <c r="F31" s="223">
        <f>'SP previsionale'!F6-'SP previsionale'!F42</f>
        <v>0</v>
      </c>
      <c r="G31" s="223">
        <f>'SP previsionale'!G6-'SP previsionale'!G42</f>
        <v>0</v>
      </c>
      <c r="H31" s="224">
        <f>'SP previsionale'!H6-'SP previsionale'!H42</f>
        <v>0</v>
      </c>
    </row>
    <row r="32" spans="1:8" s="54" customFormat="1" ht="15" customHeight="1" thickBot="1">
      <c r="A32" s="444"/>
      <c r="B32" s="445"/>
      <c r="C32" s="445"/>
      <c r="D32" s="445"/>
      <c r="E32" s="445"/>
      <c r="F32" s="445"/>
      <c r="G32" s="445"/>
      <c r="H32" s="446"/>
    </row>
    <row r="33" spans="1:8" s="54" customFormat="1" ht="15" customHeight="1" thickBot="1">
      <c r="A33" s="447" t="s">
        <v>669</v>
      </c>
      <c r="B33" s="448">
        <f>B31-B29</f>
        <v>0</v>
      </c>
      <c r="C33" s="448">
        <f t="shared" ref="C33:H33" si="11">C31-C29</f>
        <v>0</v>
      </c>
      <c r="D33" s="448">
        <f t="shared" si="11"/>
        <v>0</v>
      </c>
      <c r="E33" s="448">
        <f t="shared" si="11"/>
        <v>0</v>
      </c>
      <c r="F33" s="448">
        <f t="shared" si="11"/>
        <v>0</v>
      </c>
      <c r="G33" s="448">
        <f t="shared" si="11"/>
        <v>0</v>
      </c>
      <c r="H33" s="449">
        <f t="shared" si="11"/>
        <v>0</v>
      </c>
    </row>
    <row r="35" spans="1:8">
      <c r="A35" s="243"/>
      <c r="B35" s="244"/>
      <c r="C35" s="244"/>
      <c r="D35" s="244"/>
      <c r="E35" s="244"/>
      <c r="F35" s="244"/>
      <c r="G35" s="244"/>
      <c r="H35" s="244"/>
    </row>
  </sheetData>
  <sheetProtection password="B81E" sheet="1"/>
  <phoneticPr fontId="2" type="noConversion"/>
  <printOptions horizontalCentered="1"/>
  <pageMargins left="0.39370078740157483" right="0.31496062992125984" top="0.59055118110236227" bottom="0.59055118110236227" header="0.23622047244094491" footer="0.23622047244094491"/>
  <pageSetup paperSize="9" scale="6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dimension ref="A1:D168"/>
  <sheetViews>
    <sheetView showGridLines="0" workbookViewId="0">
      <selection activeCell="H11" sqref="H11"/>
    </sheetView>
  </sheetViews>
  <sheetFormatPr defaultColWidth="9.140625" defaultRowHeight="12.75"/>
  <cols>
    <col min="1" max="1" width="66.7109375" style="48" customWidth="1"/>
    <col min="2" max="4" width="15.7109375" style="49" customWidth="1"/>
    <col min="5" max="16384" width="9.140625" style="48"/>
  </cols>
  <sheetData>
    <row r="1" spans="1:4" s="11" customFormat="1" ht="15" customHeight="1">
      <c r="A1" s="8" t="s">
        <v>238</v>
      </c>
      <c r="B1" s="76">
        <v>2022</v>
      </c>
      <c r="C1" s="9">
        <f>B1+1</f>
        <v>2023</v>
      </c>
      <c r="D1" s="10">
        <f>C1+1</f>
        <v>2024</v>
      </c>
    </row>
    <row r="2" spans="1:4" s="11" customFormat="1" ht="15" customHeight="1">
      <c r="A2" s="12" t="s">
        <v>239</v>
      </c>
      <c r="B2" s="77">
        <v>0</v>
      </c>
      <c r="C2" s="78">
        <v>0</v>
      </c>
      <c r="D2" s="79">
        <v>0</v>
      </c>
    </row>
    <row r="3" spans="1:4" s="11" customFormat="1" ht="15" customHeight="1">
      <c r="A3" s="12" t="s">
        <v>240</v>
      </c>
      <c r="B3" s="27"/>
      <c r="C3" s="28"/>
      <c r="D3" s="29"/>
    </row>
    <row r="4" spans="1:4" s="11" customFormat="1" ht="15" customHeight="1">
      <c r="A4" s="13" t="s">
        <v>241</v>
      </c>
      <c r="B4" s="27"/>
      <c r="C4" s="28"/>
      <c r="D4" s="29"/>
    </row>
    <row r="5" spans="1:4" s="11" customFormat="1" ht="15" customHeight="1">
      <c r="A5" s="13" t="s">
        <v>242</v>
      </c>
      <c r="B5" s="80">
        <v>0</v>
      </c>
      <c r="C5" s="80">
        <v>0</v>
      </c>
      <c r="D5" s="81">
        <v>0</v>
      </c>
    </row>
    <row r="6" spans="1:4" s="11" customFormat="1" ht="15" customHeight="1">
      <c r="A6" s="13" t="s">
        <v>243</v>
      </c>
      <c r="B6" s="80">
        <v>0</v>
      </c>
      <c r="C6" s="80">
        <v>0</v>
      </c>
      <c r="D6" s="81">
        <v>0</v>
      </c>
    </row>
    <row r="7" spans="1:4" s="11" customFormat="1" ht="15" customHeight="1">
      <c r="A7" s="13" t="s">
        <v>244</v>
      </c>
      <c r="B7" s="80">
        <v>0</v>
      </c>
      <c r="C7" s="80">
        <v>0</v>
      </c>
      <c r="D7" s="81">
        <v>0</v>
      </c>
    </row>
    <row r="8" spans="1:4" s="11" customFormat="1" ht="15" customHeight="1">
      <c r="A8" s="13" t="s">
        <v>245</v>
      </c>
      <c r="B8" s="80">
        <v>0</v>
      </c>
      <c r="C8" s="80">
        <v>0</v>
      </c>
      <c r="D8" s="81">
        <v>0</v>
      </c>
    </row>
    <row r="9" spans="1:4" s="11" customFormat="1" ht="15" customHeight="1">
      <c r="A9" s="13" t="s">
        <v>246</v>
      </c>
      <c r="B9" s="80">
        <v>0</v>
      </c>
      <c r="C9" s="80">
        <v>0</v>
      </c>
      <c r="D9" s="81">
        <v>0</v>
      </c>
    </row>
    <row r="10" spans="1:4" s="11" customFormat="1" ht="15" customHeight="1">
      <c r="A10" s="13" t="s">
        <v>247</v>
      </c>
      <c r="B10" s="80">
        <v>0</v>
      </c>
      <c r="C10" s="80">
        <v>0</v>
      </c>
      <c r="D10" s="81">
        <v>0</v>
      </c>
    </row>
    <row r="11" spans="1:4" s="11" customFormat="1" ht="15" customHeight="1">
      <c r="A11" s="13" t="s">
        <v>248</v>
      </c>
      <c r="B11" s="80">
        <v>0</v>
      </c>
      <c r="C11" s="80">
        <v>0</v>
      </c>
      <c r="D11" s="81">
        <v>0</v>
      </c>
    </row>
    <row r="12" spans="1:4" s="11" customFormat="1" ht="15" customHeight="1">
      <c r="A12" s="14" t="s">
        <v>249</v>
      </c>
      <c r="B12" s="1">
        <f>SUM(B5:B11)</f>
        <v>0</v>
      </c>
      <c r="C12" s="1">
        <f>SUM(C5:C11)</f>
        <v>0</v>
      </c>
      <c r="D12" s="2">
        <f>SUM(D5:D11)</f>
        <v>0</v>
      </c>
    </row>
    <row r="13" spans="1:4" s="11" customFormat="1" ht="15" customHeight="1">
      <c r="A13" s="13" t="s">
        <v>250</v>
      </c>
      <c r="B13" s="3"/>
      <c r="C13" s="4"/>
      <c r="D13" s="5"/>
    </row>
    <row r="14" spans="1:4" s="11" customFormat="1" ht="15" customHeight="1">
      <c r="A14" s="13" t="s">
        <v>251</v>
      </c>
      <c r="B14" s="80">
        <v>0</v>
      </c>
      <c r="C14" s="80">
        <v>0</v>
      </c>
      <c r="D14" s="81">
        <v>0</v>
      </c>
    </row>
    <row r="15" spans="1:4" s="11" customFormat="1" ht="15" customHeight="1">
      <c r="A15" s="13" t="s">
        <v>252</v>
      </c>
      <c r="B15" s="80">
        <v>0</v>
      </c>
      <c r="C15" s="80">
        <v>0</v>
      </c>
      <c r="D15" s="81">
        <v>0</v>
      </c>
    </row>
    <row r="16" spans="1:4" s="11" customFormat="1" ht="15" customHeight="1">
      <c r="A16" s="13" t="s">
        <v>253</v>
      </c>
      <c r="B16" s="80">
        <v>0</v>
      </c>
      <c r="C16" s="80">
        <v>0</v>
      </c>
      <c r="D16" s="81">
        <v>0</v>
      </c>
    </row>
    <row r="17" spans="1:4" s="11" customFormat="1" ht="15" customHeight="1">
      <c r="A17" s="13" t="s">
        <v>254</v>
      </c>
      <c r="B17" s="80">
        <v>0</v>
      </c>
      <c r="C17" s="80">
        <v>0</v>
      </c>
      <c r="D17" s="81">
        <v>0</v>
      </c>
    </row>
    <row r="18" spans="1:4" s="11" customFormat="1" ht="15" customHeight="1">
      <c r="A18" s="13" t="s">
        <v>255</v>
      </c>
      <c r="B18" s="80">
        <v>0</v>
      </c>
      <c r="C18" s="80">
        <v>0</v>
      </c>
      <c r="D18" s="81">
        <v>0</v>
      </c>
    </row>
    <row r="19" spans="1:4" s="11" customFormat="1" ht="15" customHeight="1">
      <c r="A19" s="15" t="s">
        <v>256</v>
      </c>
      <c r="B19" s="1">
        <f>SUM(B14:B18)</f>
        <v>0</v>
      </c>
      <c r="C19" s="1">
        <f>SUM(C14:C18)</f>
        <v>0</v>
      </c>
      <c r="D19" s="2">
        <f>SUM(D14:D18)</f>
        <v>0</v>
      </c>
    </row>
    <row r="20" spans="1:4" s="11" customFormat="1" ht="15" customHeight="1">
      <c r="A20" s="16" t="s">
        <v>257</v>
      </c>
      <c r="B20" s="30"/>
      <c r="C20" s="31"/>
      <c r="D20" s="32"/>
    </row>
    <row r="21" spans="1:4" s="11" customFormat="1" ht="15" customHeight="1">
      <c r="A21" s="17" t="s">
        <v>258</v>
      </c>
      <c r="B21" s="33"/>
      <c r="C21" s="34"/>
      <c r="D21" s="35"/>
    </row>
    <row r="22" spans="1:4" s="11" customFormat="1" ht="15" customHeight="1">
      <c r="A22" s="18" t="s">
        <v>259</v>
      </c>
      <c r="B22" s="27"/>
      <c r="C22" s="28"/>
      <c r="D22" s="29"/>
    </row>
    <row r="23" spans="1:4" s="11" customFormat="1" ht="15" customHeight="1">
      <c r="A23" s="13" t="s">
        <v>260</v>
      </c>
      <c r="B23" s="80">
        <v>0</v>
      </c>
      <c r="C23" s="80">
        <v>0</v>
      </c>
      <c r="D23" s="81">
        <v>0</v>
      </c>
    </row>
    <row r="24" spans="1:4" s="11" customFormat="1" ht="15" customHeight="1">
      <c r="A24" s="13" t="s">
        <v>261</v>
      </c>
      <c r="B24" s="80">
        <v>0</v>
      </c>
      <c r="C24" s="80">
        <v>0</v>
      </c>
      <c r="D24" s="81">
        <v>0</v>
      </c>
    </row>
    <row r="25" spans="1:4" s="11" customFormat="1" ht="15" customHeight="1">
      <c r="A25" s="13" t="s">
        <v>262</v>
      </c>
      <c r="B25" s="80">
        <v>0</v>
      </c>
      <c r="C25" s="80">
        <v>0</v>
      </c>
      <c r="D25" s="81">
        <v>0</v>
      </c>
    </row>
    <row r="26" spans="1:4" s="11" customFormat="1" ht="15" customHeight="1">
      <c r="A26" s="13" t="s">
        <v>263</v>
      </c>
      <c r="B26" s="80">
        <v>0</v>
      </c>
      <c r="C26" s="80">
        <v>0</v>
      </c>
      <c r="D26" s="81">
        <v>0</v>
      </c>
    </row>
    <row r="27" spans="1:4" s="11" customFormat="1" ht="15" customHeight="1">
      <c r="A27" s="13" t="s">
        <v>264</v>
      </c>
      <c r="B27" s="27"/>
      <c r="C27" s="28"/>
      <c r="D27" s="29"/>
    </row>
    <row r="28" spans="1:4" s="11" customFormat="1" ht="15" customHeight="1">
      <c r="A28" s="13" t="s">
        <v>265</v>
      </c>
      <c r="B28" s="1">
        <f>B29+B30</f>
        <v>0</v>
      </c>
      <c r="C28" s="1">
        <f>C29+C30</f>
        <v>0</v>
      </c>
      <c r="D28" s="2">
        <f>D29+D30</f>
        <v>0</v>
      </c>
    </row>
    <row r="29" spans="1:4" s="20" customFormat="1" ht="15" customHeight="1">
      <c r="A29" s="19" t="s">
        <v>266</v>
      </c>
      <c r="B29" s="82">
        <v>0</v>
      </c>
      <c r="C29" s="82">
        <v>0</v>
      </c>
      <c r="D29" s="83">
        <v>0</v>
      </c>
    </row>
    <row r="30" spans="1:4" s="20" customFormat="1" ht="15" customHeight="1">
      <c r="A30" s="19" t="s">
        <v>267</v>
      </c>
      <c r="B30" s="82">
        <v>0</v>
      </c>
      <c r="C30" s="82">
        <v>0</v>
      </c>
      <c r="D30" s="83">
        <v>0</v>
      </c>
    </row>
    <row r="31" spans="1:4" s="11" customFormat="1" ht="15" customHeight="1">
      <c r="A31" s="13" t="s">
        <v>268</v>
      </c>
      <c r="B31" s="1">
        <f>B32+B33</f>
        <v>0</v>
      </c>
      <c r="C31" s="1">
        <f>C32+C33</f>
        <v>0</v>
      </c>
      <c r="D31" s="2">
        <f>D32+D33</f>
        <v>0</v>
      </c>
    </row>
    <row r="32" spans="1:4" s="20" customFormat="1" ht="15" customHeight="1">
      <c r="A32" s="19" t="s">
        <v>266</v>
      </c>
      <c r="B32" s="82">
        <v>0</v>
      </c>
      <c r="C32" s="82">
        <v>0</v>
      </c>
      <c r="D32" s="83">
        <v>0</v>
      </c>
    </row>
    <row r="33" spans="1:4" s="20" customFormat="1" ht="15" customHeight="1">
      <c r="A33" s="19" t="s">
        <v>267</v>
      </c>
      <c r="B33" s="82">
        <v>0</v>
      </c>
      <c r="C33" s="82">
        <v>0</v>
      </c>
      <c r="D33" s="83">
        <v>0</v>
      </c>
    </row>
    <row r="34" spans="1:4" s="11" customFormat="1" ht="15" customHeight="1">
      <c r="A34" s="13" t="s">
        <v>269</v>
      </c>
      <c r="B34" s="1">
        <f>B35+B36</f>
        <v>0</v>
      </c>
      <c r="C34" s="1">
        <f>C35+C36</f>
        <v>0</v>
      </c>
      <c r="D34" s="2">
        <f>D35+D36</f>
        <v>0</v>
      </c>
    </row>
    <row r="35" spans="1:4" s="20" customFormat="1" ht="15" customHeight="1">
      <c r="A35" s="19" t="s">
        <v>266</v>
      </c>
      <c r="B35" s="82">
        <v>0</v>
      </c>
      <c r="C35" s="82">
        <v>0</v>
      </c>
      <c r="D35" s="83">
        <v>0</v>
      </c>
    </row>
    <row r="36" spans="1:4" s="20" customFormat="1" ht="15" customHeight="1">
      <c r="A36" s="19" t="s">
        <v>267</v>
      </c>
      <c r="B36" s="82">
        <v>0</v>
      </c>
      <c r="C36" s="82">
        <v>0</v>
      </c>
      <c r="D36" s="83">
        <v>0</v>
      </c>
    </row>
    <row r="37" spans="1:4" s="11" customFormat="1" ht="15" customHeight="1">
      <c r="A37" s="13" t="s">
        <v>270</v>
      </c>
      <c r="B37" s="1">
        <f>B38+B39</f>
        <v>0</v>
      </c>
      <c r="C37" s="1">
        <f>C38+C39</f>
        <v>0</v>
      </c>
      <c r="D37" s="2">
        <f>D38+D39</f>
        <v>0</v>
      </c>
    </row>
    <row r="38" spans="1:4" s="20" customFormat="1" ht="15" customHeight="1">
      <c r="A38" s="19" t="s">
        <v>266</v>
      </c>
      <c r="B38" s="82">
        <v>0</v>
      </c>
      <c r="C38" s="82">
        <v>0</v>
      </c>
      <c r="D38" s="83">
        <v>0</v>
      </c>
    </row>
    <row r="39" spans="1:4" s="20" customFormat="1" ht="15" customHeight="1">
      <c r="A39" s="19" t="s">
        <v>267</v>
      </c>
      <c r="B39" s="82">
        <v>0</v>
      </c>
      <c r="C39" s="82">
        <v>0</v>
      </c>
      <c r="D39" s="83">
        <v>0</v>
      </c>
    </row>
    <row r="40" spans="1:4" s="11" customFormat="1" ht="15" customHeight="1">
      <c r="A40" s="13" t="s">
        <v>271</v>
      </c>
      <c r="B40" s="80">
        <v>0</v>
      </c>
      <c r="C40" s="80">
        <v>0</v>
      </c>
      <c r="D40" s="81">
        <v>0</v>
      </c>
    </row>
    <row r="41" spans="1:4" s="11" customFormat="1" ht="15" customHeight="1">
      <c r="A41" s="13" t="s">
        <v>272</v>
      </c>
      <c r="B41" s="80">
        <v>0</v>
      </c>
      <c r="C41" s="80">
        <v>0</v>
      </c>
      <c r="D41" s="81">
        <v>0</v>
      </c>
    </row>
    <row r="42" spans="1:4" s="11" customFormat="1" ht="15" customHeight="1">
      <c r="A42" s="21" t="s">
        <v>273</v>
      </c>
      <c r="B42" s="22">
        <f>SUM(B23:B26)+B28+B31+B34+B37+B40+B41</f>
        <v>0</v>
      </c>
      <c r="C42" s="1">
        <f>SUM(C23:C26)+C28+C31+C34+C37+C40+C41</f>
        <v>0</v>
      </c>
      <c r="D42" s="2">
        <f>SUM(D23:D26)+D28+D31+D34+D37+D40+D41</f>
        <v>0</v>
      </c>
    </row>
    <row r="43" spans="1:4" s="11" customFormat="1" ht="15" customHeight="1">
      <c r="A43" s="23" t="s">
        <v>599</v>
      </c>
      <c r="B43" s="24">
        <f>B12+B19+B42</f>
        <v>0</v>
      </c>
      <c r="C43" s="25">
        <f>C12+C19+C42</f>
        <v>0</v>
      </c>
      <c r="D43" s="26">
        <f>D12+D19+D42</f>
        <v>0</v>
      </c>
    </row>
    <row r="44" spans="1:4" s="11" customFormat="1" ht="15" customHeight="1">
      <c r="A44" s="12" t="s">
        <v>274</v>
      </c>
      <c r="B44" s="27"/>
      <c r="C44" s="28"/>
      <c r="D44" s="29"/>
    </row>
    <row r="45" spans="1:4" s="11" customFormat="1" ht="15" customHeight="1">
      <c r="A45" s="13" t="s">
        <v>275</v>
      </c>
      <c r="B45" s="27"/>
      <c r="C45" s="28"/>
      <c r="D45" s="29"/>
    </row>
    <row r="46" spans="1:4" s="11" customFormat="1" ht="15" customHeight="1">
      <c r="A46" s="13" t="s">
        <v>276</v>
      </c>
      <c r="B46" s="80">
        <v>0</v>
      </c>
      <c r="C46" s="80">
        <v>0</v>
      </c>
      <c r="D46" s="81">
        <v>0</v>
      </c>
    </row>
    <row r="47" spans="1:4" s="11" customFormat="1" ht="15" customHeight="1">
      <c r="A47" s="13" t="s">
        <v>277</v>
      </c>
      <c r="B47" s="80">
        <v>0</v>
      </c>
      <c r="C47" s="80">
        <v>0</v>
      </c>
      <c r="D47" s="81">
        <v>0</v>
      </c>
    </row>
    <row r="48" spans="1:4" s="11" customFormat="1" ht="15" customHeight="1">
      <c r="A48" s="13" t="s">
        <v>278</v>
      </c>
      <c r="B48" s="80">
        <v>0</v>
      </c>
      <c r="C48" s="80">
        <v>0</v>
      </c>
      <c r="D48" s="81">
        <v>0</v>
      </c>
    </row>
    <row r="49" spans="1:4" s="11" customFormat="1" ht="15" customHeight="1">
      <c r="A49" s="13" t="s">
        <v>279</v>
      </c>
      <c r="B49" s="80">
        <v>0</v>
      </c>
      <c r="C49" s="80">
        <v>0</v>
      </c>
      <c r="D49" s="81">
        <v>0</v>
      </c>
    </row>
    <row r="50" spans="1:4" s="11" customFormat="1" ht="15" customHeight="1">
      <c r="A50" s="13" t="s">
        <v>280</v>
      </c>
      <c r="B50" s="80">
        <v>0</v>
      </c>
      <c r="C50" s="80">
        <v>0</v>
      </c>
      <c r="D50" s="81">
        <v>0</v>
      </c>
    </row>
    <row r="51" spans="1:4" s="11" customFormat="1" ht="15" customHeight="1">
      <c r="A51" s="15" t="s">
        <v>67</v>
      </c>
      <c r="B51" s="1">
        <f>SUM(B46:B50)</f>
        <v>0</v>
      </c>
      <c r="C51" s="1">
        <f>SUM(C46:C50)</f>
        <v>0</v>
      </c>
      <c r="D51" s="2">
        <f>SUM(D46:D50)</f>
        <v>0</v>
      </c>
    </row>
    <row r="52" spans="1:4" s="11" customFormat="1" ht="15" customHeight="1">
      <c r="A52" s="16" t="s">
        <v>281</v>
      </c>
      <c r="B52" s="30"/>
      <c r="C52" s="31"/>
      <c r="D52" s="32"/>
    </row>
    <row r="53" spans="1:4" s="11" customFormat="1" ht="15" customHeight="1">
      <c r="A53" s="17" t="s">
        <v>282</v>
      </c>
      <c r="B53" s="33"/>
      <c r="C53" s="34"/>
      <c r="D53" s="35"/>
    </row>
    <row r="54" spans="1:4" s="11" customFormat="1" ht="15" customHeight="1">
      <c r="A54" s="18" t="s">
        <v>283</v>
      </c>
      <c r="B54" s="1">
        <f>B55+B56</f>
        <v>0</v>
      </c>
      <c r="C54" s="1">
        <f>C55+C56</f>
        <v>0</v>
      </c>
      <c r="D54" s="2">
        <f>D55+D56</f>
        <v>0</v>
      </c>
    </row>
    <row r="55" spans="1:4" s="20" customFormat="1" ht="15" customHeight="1">
      <c r="A55" s="19" t="s">
        <v>284</v>
      </c>
      <c r="B55" s="82">
        <v>0</v>
      </c>
      <c r="C55" s="82">
        <v>0</v>
      </c>
      <c r="D55" s="83">
        <v>0</v>
      </c>
    </row>
    <row r="56" spans="1:4" s="20" customFormat="1" ht="15" customHeight="1">
      <c r="A56" s="19" t="s">
        <v>285</v>
      </c>
      <c r="B56" s="82">
        <v>0</v>
      </c>
      <c r="C56" s="82">
        <v>0</v>
      </c>
      <c r="D56" s="83">
        <v>0</v>
      </c>
    </row>
    <row r="57" spans="1:4" s="11" customFormat="1" ht="15" customHeight="1">
      <c r="A57" s="13" t="s">
        <v>286</v>
      </c>
      <c r="B57" s="1">
        <f>B58+B59</f>
        <v>0</v>
      </c>
      <c r="C57" s="1">
        <f>C58+C59</f>
        <v>0</v>
      </c>
      <c r="D57" s="2">
        <f>D58+D59</f>
        <v>0</v>
      </c>
    </row>
    <row r="58" spans="1:4" s="20" customFormat="1" ht="15" customHeight="1">
      <c r="A58" s="19" t="s">
        <v>284</v>
      </c>
      <c r="B58" s="82">
        <v>0</v>
      </c>
      <c r="C58" s="82">
        <v>0</v>
      </c>
      <c r="D58" s="83">
        <v>0</v>
      </c>
    </row>
    <row r="59" spans="1:4" s="20" customFormat="1" ht="15" customHeight="1">
      <c r="A59" s="19" t="s">
        <v>285</v>
      </c>
      <c r="B59" s="82">
        <v>0</v>
      </c>
      <c r="C59" s="82">
        <v>0</v>
      </c>
      <c r="D59" s="83">
        <v>0</v>
      </c>
    </row>
    <row r="60" spans="1:4" s="11" customFormat="1" ht="15" customHeight="1">
      <c r="A60" s="13" t="s">
        <v>287</v>
      </c>
      <c r="B60" s="1">
        <f>B61+B62</f>
        <v>0</v>
      </c>
      <c r="C60" s="1">
        <f>C61+C62</f>
        <v>0</v>
      </c>
      <c r="D60" s="2">
        <f>D61+D62</f>
        <v>0</v>
      </c>
    </row>
    <row r="61" spans="1:4" s="20" customFormat="1" ht="15" customHeight="1">
      <c r="A61" s="19" t="s">
        <v>284</v>
      </c>
      <c r="B61" s="82">
        <v>0</v>
      </c>
      <c r="C61" s="82">
        <v>0</v>
      </c>
      <c r="D61" s="83">
        <v>0</v>
      </c>
    </row>
    <row r="62" spans="1:4" s="20" customFormat="1" ht="15" customHeight="1">
      <c r="A62" s="19" t="s">
        <v>285</v>
      </c>
      <c r="B62" s="82">
        <v>0</v>
      </c>
      <c r="C62" s="82">
        <v>0</v>
      </c>
      <c r="D62" s="83">
        <v>0</v>
      </c>
    </row>
    <row r="63" spans="1:4" s="11" customFormat="1" ht="15" customHeight="1">
      <c r="A63" s="13" t="s">
        <v>288</v>
      </c>
      <c r="B63" s="1">
        <f>B64+B65</f>
        <v>0</v>
      </c>
      <c r="C63" s="1">
        <f>C64+C65</f>
        <v>0</v>
      </c>
      <c r="D63" s="2">
        <f>D64+D65</f>
        <v>0</v>
      </c>
    </row>
    <row r="64" spans="1:4" s="20" customFormat="1" ht="15" customHeight="1">
      <c r="A64" s="19" t="s">
        <v>284</v>
      </c>
      <c r="B64" s="82">
        <v>0</v>
      </c>
      <c r="C64" s="82">
        <v>0</v>
      </c>
      <c r="D64" s="83">
        <v>0</v>
      </c>
    </row>
    <row r="65" spans="1:4" s="20" customFormat="1" ht="15" customHeight="1">
      <c r="A65" s="19" t="s">
        <v>285</v>
      </c>
      <c r="B65" s="82">
        <v>0</v>
      </c>
      <c r="C65" s="82">
        <v>0</v>
      </c>
      <c r="D65" s="83">
        <v>0</v>
      </c>
    </row>
    <row r="66" spans="1:4" s="11" customFormat="1" ht="15" customHeight="1">
      <c r="A66" s="13" t="s">
        <v>289</v>
      </c>
      <c r="B66" s="1">
        <f>B67+B68</f>
        <v>0</v>
      </c>
      <c r="C66" s="1">
        <f>C67+C68</f>
        <v>0</v>
      </c>
      <c r="D66" s="2">
        <f>D67+D68</f>
        <v>0</v>
      </c>
    </row>
    <row r="67" spans="1:4" s="20" customFormat="1" ht="15" customHeight="1">
      <c r="A67" s="19" t="s">
        <v>284</v>
      </c>
      <c r="B67" s="82">
        <v>0</v>
      </c>
      <c r="C67" s="82">
        <v>0</v>
      </c>
      <c r="D67" s="83">
        <v>0</v>
      </c>
    </row>
    <row r="68" spans="1:4" s="20" customFormat="1" ht="15" customHeight="1">
      <c r="A68" s="19" t="s">
        <v>285</v>
      </c>
      <c r="B68" s="82">
        <v>0</v>
      </c>
      <c r="C68" s="82">
        <v>0</v>
      </c>
      <c r="D68" s="83">
        <v>0</v>
      </c>
    </row>
    <row r="69" spans="1:4" s="11" customFormat="1" ht="15" customHeight="1">
      <c r="A69" s="13" t="s">
        <v>290</v>
      </c>
      <c r="B69" s="1">
        <f>B70+B71</f>
        <v>0</v>
      </c>
      <c r="C69" s="1">
        <f>C70+C71</f>
        <v>0</v>
      </c>
      <c r="D69" s="2">
        <f>D70+D71</f>
        <v>0</v>
      </c>
    </row>
    <row r="70" spans="1:4" s="20" customFormat="1" ht="15" customHeight="1">
      <c r="A70" s="19" t="s">
        <v>284</v>
      </c>
      <c r="B70" s="82">
        <v>0</v>
      </c>
      <c r="C70" s="82">
        <v>0</v>
      </c>
      <c r="D70" s="83">
        <v>0</v>
      </c>
    </row>
    <row r="71" spans="1:4" s="20" customFormat="1" ht="15" customHeight="1">
      <c r="A71" s="19" t="s">
        <v>285</v>
      </c>
      <c r="B71" s="82">
        <v>0</v>
      </c>
      <c r="C71" s="82">
        <v>0</v>
      </c>
      <c r="D71" s="83">
        <v>0</v>
      </c>
    </row>
    <row r="72" spans="1:4" s="11" customFormat="1" ht="15" customHeight="1">
      <c r="A72" s="13" t="s">
        <v>291</v>
      </c>
      <c r="B72" s="1">
        <f>B73+B74</f>
        <v>0</v>
      </c>
      <c r="C72" s="1">
        <f>C73+C74</f>
        <v>0</v>
      </c>
      <c r="D72" s="2">
        <f>D73+D74</f>
        <v>0</v>
      </c>
    </row>
    <row r="73" spans="1:4" s="20" customFormat="1" ht="15" customHeight="1">
      <c r="A73" s="19" t="s">
        <v>284</v>
      </c>
      <c r="B73" s="82">
        <v>0</v>
      </c>
      <c r="C73" s="82">
        <v>0</v>
      </c>
      <c r="D73" s="83">
        <v>0</v>
      </c>
    </row>
    <row r="74" spans="1:4" s="20" customFormat="1" ht="15" customHeight="1">
      <c r="A74" s="19" t="s">
        <v>285</v>
      </c>
      <c r="B74" s="82">
        <v>0</v>
      </c>
      <c r="C74" s="82">
        <v>0</v>
      </c>
      <c r="D74" s="83">
        <v>0</v>
      </c>
    </row>
    <row r="75" spans="1:4" s="11" customFormat="1" ht="15" customHeight="1">
      <c r="A75" s="14" t="s">
        <v>292</v>
      </c>
      <c r="B75" s="22">
        <f>B54+B57+B60+B63+B66+B69+B72</f>
        <v>0</v>
      </c>
      <c r="C75" s="1">
        <f>C54+C57+C60+C63+C66+C69+C72</f>
        <v>0</v>
      </c>
      <c r="D75" s="2">
        <f>D54+D57+D60+D63+D66+D69+D72</f>
        <v>0</v>
      </c>
    </row>
    <row r="76" spans="1:4" s="11" customFormat="1" ht="15" customHeight="1">
      <c r="A76" s="13" t="s">
        <v>293</v>
      </c>
      <c r="B76" s="27"/>
      <c r="C76" s="28"/>
      <c r="D76" s="29"/>
    </row>
    <row r="77" spans="1:4" s="11" customFormat="1" ht="15" customHeight="1">
      <c r="A77" s="13" t="s">
        <v>294</v>
      </c>
      <c r="B77" s="80">
        <v>0</v>
      </c>
      <c r="C77" s="80">
        <v>0</v>
      </c>
      <c r="D77" s="81">
        <v>0</v>
      </c>
    </row>
    <row r="78" spans="1:4" s="11" customFormat="1" ht="15" customHeight="1">
      <c r="A78" s="13" t="s">
        <v>295</v>
      </c>
      <c r="B78" s="80">
        <v>0</v>
      </c>
      <c r="C78" s="80">
        <v>0</v>
      </c>
      <c r="D78" s="81">
        <v>0</v>
      </c>
    </row>
    <row r="79" spans="1:4" s="11" customFormat="1" ht="15" customHeight="1">
      <c r="A79" s="13" t="s">
        <v>296</v>
      </c>
      <c r="B79" s="80">
        <v>0</v>
      </c>
      <c r="C79" s="80">
        <v>0</v>
      </c>
      <c r="D79" s="81">
        <v>0</v>
      </c>
    </row>
    <row r="80" spans="1:4" s="11" customFormat="1" ht="15" customHeight="1">
      <c r="A80" s="18" t="s">
        <v>297</v>
      </c>
      <c r="B80" s="80">
        <v>0</v>
      </c>
      <c r="C80" s="80">
        <v>0</v>
      </c>
      <c r="D80" s="81">
        <v>0</v>
      </c>
    </row>
    <row r="81" spans="1:4" s="11" customFormat="1" ht="15" customHeight="1">
      <c r="A81" s="13" t="s">
        <v>298</v>
      </c>
      <c r="B81" s="80">
        <v>0</v>
      </c>
      <c r="C81" s="80">
        <v>0</v>
      </c>
      <c r="D81" s="81">
        <v>0</v>
      </c>
    </row>
    <row r="82" spans="1:4" s="11" customFormat="1" ht="15" customHeight="1">
      <c r="A82" s="13" t="s">
        <v>299</v>
      </c>
      <c r="B82" s="80">
        <v>0</v>
      </c>
      <c r="C82" s="80">
        <v>0</v>
      </c>
      <c r="D82" s="81">
        <v>0</v>
      </c>
    </row>
    <row r="83" spans="1:4" s="11" customFormat="1" ht="15" customHeight="1">
      <c r="A83" s="14" t="s">
        <v>300</v>
      </c>
      <c r="B83" s="22">
        <f>SUM(B77:B82)</f>
        <v>0</v>
      </c>
      <c r="C83" s="1">
        <f>SUM(C77:C82)</f>
        <v>0</v>
      </c>
      <c r="D83" s="36">
        <f>SUM(D77:D82)</f>
        <v>0</v>
      </c>
    </row>
    <row r="84" spans="1:4" s="11" customFormat="1" ht="15" customHeight="1">
      <c r="A84" s="13" t="s">
        <v>301</v>
      </c>
      <c r="B84" s="27"/>
      <c r="C84" s="28"/>
      <c r="D84" s="29"/>
    </row>
    <row r="85" spans="1:4" s="11" customFormat="1" ht="15" customHeight="1">
      <c r="A85" s="13" t="s">
        <v>302</v>
      </c>
      <c r="B85" s="80">
        <v>0</v>
      </c>
      <c r="C85" s="80">
        <v>0</v>
      </c>
      <c r="D85" s="81">
        <v>0</v>
      </c>
    </row>
    <row r="86" spans="1:4" s="11" customFormat="1" ht="15" customHeight="1">
      <c r="A86" s="13" t="s">
        <v>303</v>
      </c>
      <c r="B86" s="80">
        <v>0</v>
      </c>
      <c r="C86" s="80">
        <v>0</v>
      </c>
      <c r="D86" s="81">
        <v>0</v>
      </c>
    </row>
    <row r="87" spans="1:4" s="11" customFormat="1" ht="15" customHeight="1">
      <c r="A87" s="13" t="s">
        <v>304</v>
      </c>
      <c r="B87" s="80">
        <v>0</v>
      </c>
      <c r="C87" s="80">
        <v>0</v>
      </c>
      <c r="D87" s="81">
        <v>0</v>
      </c>
    </row>
    <row r="88" spans="1:4" s="11" customFormat="1" ht="15" customHeight="1">
      <c r="A88" s="14" t="s">
        <v>305</v>
      </c>
      <c r="B88" s="22">
        <f>SUM(B85:B87)</f>
        <v>0</v>
      </c>
      <c r="C88" s="1">
        <f>SUM(C85:C87)</f>
        <v>0</v>
      </c>
      <c r="D88" s="36">
        <f>SUM(D85:D87)</f>
        <v>0</v>
      </c>
    </row>
    <row r="89" spans="1:4" s="11" customFormat="1" ht="15" customHeight="1">
      <c r="A89" s="23" t="s">
        <v>600</v>
      </c>
      <c r="B89" s="24">
        <f>B51+B75+B83+B88</f>
        <v>0</v>
      </c>
      <c r="C89" s="25">
        <f>C51+C75+C83+C88</f>
        <v>0</v>
      </c>
      <c r="D89" s="26">
        <f>D51+D75+D83+D88</f>
        <v>0</v>
      </c>
    </row>
    <row r="90" spans="1:4" s="11" customFormat="1" ht="15" customHeight="1">
      <c r="A90" s="12" t="s">
        <v>306</v>
      </c>
      <c r="B90" s="84">
        <v>0</v>
      </c>
      <c r="C90" s="78">
        <v>0</v>
      </c>
      <c r="D90" s="85">
        <v>0</v>
      </c>
    </row>
    <row r="91" spans="1:4" s="11" customFormat="1" ht="15" customHeight="1" thickBot="1">
      <c r="A91" s="37" t="s">
        <v>105</v>
      </c>
      <c r="B91" s="38">
        <f>B2+B43+B89+B90</f>
        <v>0</v>
      </c>
      <c r="C91" s="38">
        <f>C2+C43+C89+C90</f>
        <v>0</v>
      </c>
      <c r="D91" s="39">
        <f>D2+D43+D89+D90</f>
        <v>0</v>
      </c>
    </row>
    <row r="92" spans="1:4" s="11" customFormat="1" ht="15" customHeight="1">
      <c r="A92" s="40"/>
      <c r="B92" s="41"/>
      <c r="C92" s="41"/>
      <c r="D92" s="41"/>
    </row>
    <row r="93" spans="1:4" s="11" customFormat="1" ht="15" customHeight="1">
      <c r="A93" s="40"/>
      <c r="B93" s="41"/>
      <c r="C93" s="41"/>
      <c r="D93" s="41"/>
    </row>
    <row r="94" spans="1:4" s="11" customFormat="1" ht="15" customHeight="1" thickBot="1">
      <c r="A94" s="40"/>
      <c r="B94" s="41"/>
      <c r="C94" s="41"/>
      <c r="D94" s="41"/>
    </row>
    <row r="95" spans="1:4" s="11" customFormat="1" ht="15" customHeight="1">
      <c r="A95" s="8" t="s">
        <v>307</v>
      </c>
      <c r="B95" s="9">
        <f>B1</f>
        <v>2022</v>
      </c>
      <c r="C95" s="9">
        <f>C1</f>
        <v>2023</v>
      </c>
      <c r="D95" s="10">
        <f>D1</f>
        <v>2024</v>
      </c>
    </row>
    <row r="96" spans="1:4" s="42" customFormat="1" ht="15" customHeight="1">
      <c r="A96" s="12" t="s">
        <v>308</v>
      </c>
      <c r="B96" s="27"/>
      <c r="C96" s="28"/>
      <c r="D96" s="29"/>
    </row>
    <row r="97" spans="1:4" s="42" customFormat="1" ht="15" customHeight="1">
      <c r="A97" s="13" t="s">
        <v>309</v>
      </c>
      <c r="B97" s="80">
        <v>0</v>
      </c>
      <c r="C97" s="80">
        <v>0</v>
      </c>
      <c r="D97" s="81">
        <v>0</v>
      </c>
    </row>
    <row r="98" spans="1:4" s="11" customFormat="1" ht="15" customHeight="1">
      <c r="A98" s="13" t="s">
        <v>310</v>
      </c>
      <c r="B98" s="80">
        <v>0</v>
      </c>
      <c r="C98" s="80">
        <v>0</v>
      </c>
      <c r="D98" s="81">
        <v>0</v>
      </c>
    </row>
    <row r="99" spans="1:4" s="42" customFormat="1" ht="15" customHeight="1">
      <c r="A99" s="13" t="s">
        <v>311</v>
      </c>
      <c r="B99" s="80">
        <v>0</v>
      </c>
      <c r="C99" s="80">
        <v>0</v>
      </c>
      <c r="D99" s="81">
        <v>0</v>
      </c>
    </row>
    <row r="100" spans="1:4" s="42" customFormat="1" ht="15" customHeight="1">
      <c r="A100" s="13" t="s">
        <v>312</v>
      </c>
      <c r="B100" s="80">
        <v>0</v>
      </c>
      <c r="C100" s="80">
        <v>0</v>
      </c>
      <c r="D100" s="81">
        <v>0</v>
      </c>
    </row>
    <row r="101" spans="1:4" s="11" customFormat="1" ht="15" customHeight="1">
      <c r="A101" s="13" t="s">
        <v>313</v>
      </c>
      <c r="B101" s="80">
        <v>0</v>
      </c>
      <c r="C101" s="80">
        <v>0</v>
      </c>
      <c r="D101" s="81">
        <v>0</v>
      </c>
    </row>
    <row r="102" spans="1:4" s="42" customFormat="1" ht="15" customHeight="1">
      <c r="A102" s="13" t="s">
        <v>314</v>
      </c>
      <c r="B102" s="80">
        <v>0</v>
      </c>
      <c r="C102" s="80">
        <v>0</v>
      </c>
      <c r="D102" s="81">
        <v>0</v>
      </c>
    </row>
    <row r="103" spans="1:4" s="42" customFormat="1" ht="15" customHeight="1">
      <c r="A103" s="13" t="s">
        <v>521</v>
      </c>
      <c r="B103" s="80">
        <v>0</v>
      </c>
      <c r="C103" s="80">
        <v>0</v>
      </c>
      <c r="D103" s="81">
        <v>0</v>
      </c>
    </row>
    <row r="104" spans="1:4" s="11" customFormat="1" ht="15" customHeight="1">
      <c r="A104" s="13" t="s">
        <v>315</v>
      </c>
      <c r="B104" s="80">
        <v>0</v>
      </c>
      <c r="C104" s="80">
        <v>0</v>
      </c>
      <c r="D104" s="81">
        <v>0</v>
      </c>
    </row>
    <row r="105" spans="1:4" s="11" customFormat="1" ht="15" customHeight="1">
      <c r="A105" s="13" t="s">
        <v>316</v>
      </c>
      <c r="B105" s="80">
        <v>0</v>
      </c>
      <c r="C105" s="80">
        <v>0</v>
      </c>
      <c r="D105" s="81">
        <v>0</v>
      </c>
    </row>
    <row r="106" spans="1:4" s="11" customFormat="1" ht="15" customHeight="1">
      <c r="A106" s="43" t="s">
        <v>596</v>
      </c>
      <c r="B106" s="25">
        <f>SUM(B97:B105)</f>
        <v>0</v>
      </c>
      <c r="C106" s="25">
        <f>SUM(C97:C105)</f>
        <v>0</v>
      </c>
      <c r="D106" s="44">
        <f>SUM(D97:D105)</f>
        <v>0</v>
      </c>
    </row>
    <row r="107" spans="1:4" s="11" customFormat="1" ht="15" customHeight="1">
      <c r="A107" s="12" t="s">
        <v>317</v>
      </c>
      <c r="B107" s="3"/>
      <c r="C107" s="4"/>
      <c r="D107" s="5"/>
    </row>
    <row r="108" spans="1:4" s="11" customFormat="1" ht="15" customHeight="1">
      <c r="A108" s="13" t="s">
        <v>318</v>
      </c>
      <c r="B108" s="80">
        <v>0</v>
      </c>
      <c r="C108" s="80">
        <v>0</v>
      </c>
      <c r="D108" s="81">
        <v>0</v>
      </c>
    </row>
    <row r="109" spans="1:4" s="11" customFormat="1" ht="15" customHeight="1">
      <c r="A109" s="13" t="s">
        <v>319</v>
      </c>
      <c r="B109" s="80">
        <v>0</v>
      </c>
      <c r="C109" s="80">
        <v>0</v>
      </c>
      <c r="D109" s="81">
        <v>0</v>
      </c>
    </row>
    <row r="110" spans="1:4" s="11" customFormat="1" ht="15" customHeight="1">
      <c r="A110" s="13" t="s">
        <v>320</v>
      </c>
      <c r="B110" s="80">
        <v>0</v>
      </c>
      <c r="C110" s="80">
        <v>0</v>
      </c>
      <c r="D110" s="81">
        <v>0</v>
      </c>
    </row>
    <row r="111" spans="1:4" s="11" customFormat="1" ht="15" customHeight="1">
      <c r="A111" s="43" t="s">
        <v>597</v>
      </c>
      <c r="B111" s="25">
        <f>B108+B109+B110</f>
        <v>0</v>
      </c>
      <c r="C111" s="25">
        <f>C108+C109+C110</f>
        <v>0</v>
      </c>
      <c r="D111" s="44">
        <f>D108+D109+D110</f>
        <v>0</v>
      </c>
    </row>
    <row r="112" spans="1:4" s="11" customFormat="1" ht="15" customHeight="1">
      <c r="A112" s="45" t="s">
        <v>321</v>
      </c>
      <c r="B112" s="78">
        <v>0</v>
      </c>
      <c r="C112" s="78">
        <v>0</v>
      </c>
      <c r="D112" s="86">
        <v>0</v>
      </c>
    </row>
    <row r="113" spans="1:4" s="11" customFormat="1" ht="15" customHeight="1">
      <c r="A113" s="45" t="s">
        <v>322</v>
      </c>
      <c r="B113" s="30"/>
      <c r="C113" s="31"/>
      <c r="D113" s="32"/>
    </row>
    <row r="114" spans="1:4" s="11" customFormat="1" ht="15" customHeight="1">
      <c r="A114" s="17" t="s">
        <v>282</v>
      </c>
      <c r="B114" s="33"/>
      <c r="C114" s="34"/>
      <c r="D114" s="35"/>
    </row>
    <row r="115" spans="1:4" s="11" customFormat="1" ht="15" customHeight="1">
      <c r="A115" s="18" t="s">
        <v>323</v>
      </c>
      <c r="B115" s="1">
        <f>B116+B117</f>
        <v>0</v>
      </c>
      <c r="C115" s="1">
        <f>C116+C117</f>
        <v>0</v>
      </c>
      <c r="D115" s="2">
        <f>D116+D117</f>
        <v>0</v>
      </c>
    </row>
    <row r="116" spans="1:4" s="20" customFormat="1" ht="15" customHeight="1">
      <c r="A116" s="19" t="s">
        <v>324</v>
      </c>
      <c r="B116" s="82">
        <v>0</v>
      </c>
      <c r="C116" s="82">
        <v>0</v>
      </c>
      <c r="D116" s="83">
        <v>0</v>
      </c>
    </row>
    <row r="117" spans="1:4" s="20" customFormat="1" ht="15" customHeight="1">
      <c r="A117" s="19" t="s">
        <v>325</v>
      </c>
      <c r="B117" s="82">
        <v>0</v>
      </c>
      <c r="C117" s="82">
        <v>0</v>
      </c>
      <c r="D117" s="83">
        <v>0</v>
      </c>
    </row>
    <row r="118" spans="1:4" s="11" customFormat="1" ht="15" customHeight="1">
      <c r="A118" s="13" t="s">
        <v>326</v>
      </c>
      <c r="B118" s="1">
        <f>B119+B120</f>
        <v>0</v>
      </c>
      <c r="C118" s="1">
        <f>C119+C120</f>
        <v>0</v>
      </c>
      <c r="D118" s="2">
        <f>D119+D120</f>
        <v>0</v>
      </c>
    </row>
    <row r="119" spans="1:4" s="20" customFormat="1" ht="15" customHeight="1">
      <c r="A119" s="19" t="s">
        <v>324</v>
      </c>
      <c r="B119" s="82">
        <v>0</v>
      </c>
      <c r="C119" s="82">
        <v>0</v>
      </c>
      <c r="D119" s="83">
        <v>0</v>
      </c>
    </row>
    <row r="120" spans="1:4" s="20" customFormat="1" ht="15" customHeight="1">
      <c r="A120" s="19" t="s">
        <v>325</v>
      </c>
      <c r="B120" s="82">
        <v>0</v>
      </c>
      <c r="C120" s="82">
        <v>0</v>
      </c>
      <c r="D120" s="83">
        <v>0</v>
      </c>
    </row>
    <row r="121" spans="1:4" s="11" customFormat="1" ht="15" customHeight="1">
      <c r="A121" s="13" t="s">
        <v>327</v>
      </c>
      <c r="B121" s="1">
        <f>B122+B123</f>
        <v>0</v>
      </c>
      <c r="C121" s="1">
        <f>C122+C123</f>
        <v>0</v>
      </c>
      <c r="D121" s="2">
        <f>D122+D123</f>
        <v>0</v>
      </c>
    </row>
    <row r="122" spans="1:4" s="20" customFormat="1" ht="15" customHeight="1">
      <c r="A122" s="19" t="s">
        <v>324</v>
      </c>
      <c r="B122" s="82">
        <v>0</v>
      </c>
      <c r="C122" s="82">
        <v>0</v>
      </c>
      <c r="D122" s="83">
        <v>0</v>
      </c>
    </row>
    <row r="123" spans="1:4" s="20" customFormat="1" ht="15" customHeight="1">
      <c r="A123" s="19" t="s">
        <v>325</v>
      </c>
      <c r="B123" s="82">
        <v>0</v>
      </c>
      <c r="C123" s="82">
        <v>0</v>
      </c>
      <c r="D123" s="83">
        <v>0</v>
      </c>
    </row>
    <row r="124" spans="1:4" s="11" customFormat="1" ht="15" customHeight="1">
      <c r="A124" s="13" t="s">
        <v>328</v>
      </c>
      <c r="B124" s="1">
        <f>B125+B126</f>
        <v>0</v>
      </c>
      <c r="C124" s="1">
        <f>C125+C126</f>
        <v>0</v>
      </c>
      <c r="D124" s="2">
        <f>D125+D126</f>
        <v>0</v>
      </c>
    </row>
    <row r="125" spans="1:4" s="20" customFormat="1" ht="15" customHeight="1">
      <c r="A125" s="19" t="s">
        <v>324</v>
      </c>
      <c r="B125" s="82">
        <v>0</v>
      </c>
      <c r="C125" s="82">
        <v>0</v>
      </c>
      <c r="D125" s="83">
        <v>0</v>
      </c>
    </row>
    <row r="126" spans="1:4" s="20" customFormat="1" ht="15" customHeight="1">
      <c r="A126" s="19" t="s">
        <v>325</v>
      </c>
      <c r="B126" s="82">
        <v>0</v>
      </c>
      <c r="C126" s="82">
        <v>0</v>
      </c>
      <c r="D126" s="83">
        <v>0</v>
      </c>
    </row>
    <row r="127" spans="1:4" s="11" customFormat="1" ht="15" customHeight="1">
      <c r="A127" s="13" t="s">
        <v>329</v>
      </c>
      <c r="B127" s="1">
        <f>B128+B129</f>
        <v>0</v>
      </c>
      <c r="C127" s="1">
        <f>C128+C129</f>
        <v>0</v>
      </c>
      <c r="D127" s="2">
        <f>D128+D129</f>
        <v>0</v>
      </c>
    </row>
    <row r="128" spans="1:4" s="20" customFormat="1" ht="15" customHeight="1">
      <c r="A128" s="19" t="s">
        <v>324</v>
      </c>
      <c r="B128" s="82">
        <v>0</v>
      </c>
      <c r="C128" s="82">
        <v>0</v>
      </c>
      <c r="D128" s="83">
        <v>0</v>
      </c>
    </row>
    <row r="129" spans="1:4" s="20" customFormat="1" ht="15" customHeight="1">
      <c r="A129" s="19" t="s">
        <v>325</v>
      </c>
      <c r="B129" s="82">
        <v>0</v>
      </c>
      <c r="C129" s="82">
        <v>0</v>
      </c>
      <c r="D129" s="83">
        <v>0</v>
      </c>
    </row>
    <row r="130" spans="1:4" s="11" customFormat="1" ht="15" customHeight="1">
      <c r="A130" s="13" t="s">
        <v>330</v>
      </c>
      <c r="B130" s="1">
        <f>B131+B132</f>
        <v>0</v>
      </c>
      <c r="C130" s="1">
        <f>C131+C132</f>
        <v>0</v>
      </c>
      <c r="D130" s="2">
        <f>D131+D132</f>
        <v>0</v>
      </c>
    </row>
    <row r="131" spans="1:4" s="20" customFormat="1" ht="15" customHeight="1">
      <c r="A131" s="19" t="s">
        <v>324</v>
      </c>
      <c r="B131" s="82">
        <v>0</v>
      </c>
      <c r="C131" s="82">
        <v>0</v>
      </c>
      <c r="D131" s="83">
        <v>0</v>
      </c>
    </row>
    <row r="132" spans="1:4" s="20" customFormat="1" ht="15" customHeight="1">
      <c r="A132" s="19" t="s">
        <v>325</v>
      </c>
      <c r="B132" s="82">
        <v>0</v>
      </c>
      <c r="C132" s="82">
        <v>0</v>
      </c>
      <c r="D132" s="83">
        <v>0</v>
      </c>
    </row>
    <row r="133" spans="1:4" s="11" customFormat="1" ht="15" customHeight="1">
      <c r="A133" s="13" t="s">
        <v>331</v>
      </c>
      <c r="B133" s="1">
        <f>B134+B135</f>
        <v>0</v>
      </c>
      <c r="C133" s="1">
        <f>C134+C135</f>
        <v>0</v>
      </c>
      <c r="D133" s="2">
        <f>D134+D135</f>
        <v>0</v>
      </c>
    </row>
    <row r="134" spans="1:4" s="20" customFormat="1" ht="15" customHeight="1">
      <c r="A134" s="19" t="s">
        <v>324</v>
      </c>
      <c r="B134" s="82">
        <v>0</v>
      </c>
      <c r="C134" s="82">
        <v>0</v>
      </c>
      <c r="D134" s="83">
        <v>0</v>
      </c>
    </row>
    <row r="135" spans="1:4" s="20" customFormat="1" ht="15" customHeight="1">
      <c r="A135" s="19" t="s">
        <v>325</v>
      </c>
      <c r="B135" s="82">
        <v>0</v>
      </c>
      <c r="C135" s="82">
        <v>0</v>
      </c>
      <c r="D135" s="83">
        <v>0</v>
      </c>
    </row>
    <row r="136" spans="1:4" s="11" customFormat="1" ht="15" customHeight="1">
      <c r="A136" s="13" t="s">
        <v>332</v>
      </c>
      <c r="B136" s="1">
        <f>B137+B138</f>
        <v>0</v>
      </c>
      <c r="C136" s="1">
        <f>C137+C138</f>
        <v>0</v>
      </c>
      <c r="D136" s="2">
        <f>D137+D138</f>
        <v>0</v>
      </c>
    </row>
    <row r="137" spans="1:4" s="20" customFormat="1" ht="15" customHeight="1">
      <c r="A137" s="19" t="s">
        <v>324</v>
      </c>
      <c r="B137" s="82">
        <v>0</v>
      </c>
      <c r="C137" s="82">
        <v>0</v>
      </c>
      <c r="D137" s="83">
        <v>0</v>
      </c>
    </row>
    <row r="138" spans="1:4" s="20" customFormat="1" ht="15" customHeight="1">
      <c r="A138" s="19" t="s">
        <v>325</v>
      </c>
      <c r="B138" s="82">
        <v>0</v>
      </c>
      <c r="C138" s="82">
        <v>0</v>
      </c>
      <c r="D138" s="83">
        <v>0</v>
      </c>
    </row>
    <row r="139" spans="1:4" s="11" customFormat="1" ht="15" customHeight="1">
      <c r="A139" s="13" t="s">
        <v>333</v>
      </c>
      <c r="B139" s="1">
        <f>B140+B141</f>
        <v>0</v>
      </c>
      <c r="C139" s="1">
        <f>C140+C141</f>
        <v>0</v>
      </c>
      <c r="D139" s="2">
        <f>D140+D141</f>
        <v>0</v>
      </c>
    </row>
    <row r="140" spans="1:4" s="20" customFormat="1" ht="15" customHeight="1">
      <c r="A140" s="19" t="s">
        <v>324</v>
      </c>
      <c r="B140" s="82">
        <v>0</v>
      </c>
      <c r="C140" s="82">
        <v>0</v>
      </c>
      <c r="D140" s="83">
        <v>0</v>
      </c>
    </row>
    <row r="141" spans="1:4" s="20" customFormat="1" ht="15" customHeight="1">
      <c r="A141" s="19" t="s">
        <v>325</v>
      </c>
      <c r="B141" s="82">
        <v>0</v>
      </c>
      <c r="C141" s="82">
        <v>0</v>
      </c>
      <c r="D141" s="83">
        <v>0</v>
      </c>
    </row>
    <row r="142" spans="1:4" s="11" customFormat="1" ht="15" customHeight="1">
      <c r="A142" s="13" t="s">
        <v>334</v>
      </c>
      <c r="B142" s="1">
        <f>B143+B144</f>
        <v>0</v>
      </c>
      <c r="C142" s="1">
        <f>C143+C144</f>
        <v>0</v>
      </c>
      <c r="D142" s="2">
        <f>D143+D144</f>
        <v>0</v>
      </c>
    </row>
    <row r="143" spans="1:4" s="20" customFormat="1" ht="15" customHeight="1">
      <c r="A143" s="19" t="s">
        <v>324</v>
      </c>
      <c r="B143" s="82">
        <v>0</v>
      </c>
      <c r="C143" s="82">
        <v>0</v>
      </c>
      <c r="D143" s="83">
        <v>0</v>
      </c>
    </row>
    <row r="144" spans="1:4" s="20" customFormat="1" ht="15" customHeight="1">
      <c r="A144" s="19" t="s">
        <v>325</v>
      </c>
      <c r="B144" s="82">
        <v>0</v>
      </c>
      <c r="C144" s="82">
        <v>0</v>
      </c>
      <c r="D144" s="83">
        <v>0</v>
      </c>
    </row>
    <row r="145" spans="1:4" s="11" customFormat="1" ht="15" customHeight="1">
      <c r="A145" s="13" t="s">
        <v>335</v>
      </c>
      <c r="B145" s="1">
        <f>B146+B147</f>
        <v>0</v>
      </c>
      <c r="C145" s="1">
        <f>C146+C147</f>
        <v>0</v>
      </c>
      <c r="D145" s="2">
        <f>D146+D147</f>
        <v>0</v>
      </c>
    </row>
    <row r="146" spans="1:4" s="20" customFormat="1" ht="15" customHeight="1">
      <c r="A146" s="19" t="s">
        <v>324</v>
      </c>
      <c r="B146" s="82">
        <v>0</v>
      </c>
      <c r="C146" s="82">
        <v>0</v>
      </c>
      <c r="D146" s="83">
        <v>0</v>
      </c>
    </row>
    <row r="147" spans="1:4" s="20" customFormat="1" ht="15" customHeight="1">
      <c r="A147" s="19" t="s">
        <v>325</v>
      </c>
      <c r="B147" s="82">
        <v>0</v>
      </c>
      <c r="C147" s="82">
        <v>0</v>
      </c>
      <c r="D147" s="83">
        <v>0</v>
      </c>
    </row>
    <row r="148" spans="1:4" s="11" customFormat="1" ht="15" customHeight="1">
      <c r="A148" s="13" t="s">
        <v>336</v>
      </c>
      <c r="B148" s="1">
        <f>B149+B150</f>
        <v>0</v>
      </c>
      <c r="C148" s="1">
        <f>C149+C150</f>
        <v>0</v>
      </c>
      <c r="D148" s="2">
        <f>D149+D150</f>
        <v>0</v>
      </c>
    </row>
    <row r="149" spans="1:4" s="20" customFormat="1" ht="15" customHeight="1">
      <c r="A149" s="19" t="s">
        <v>324</v>
      </c>
      <c r="B149" s="82">
        <v>0</v>
      </c>
      <c r="C149" s="82">
        <v>0</v>
      </c>
      <c r="D149" s="83">
        <v>0</v>
      </c>
    </row>
    <row r="150" spans="1:4" s="20" customFormat="1" ht="15" customHeight="1">
      <c r="A150" s="19" t="s">
        <v>325</v>
      </c>
      <c r="B150" s="82">
        <v>0</v>
      </c>
      <c r="C150" s="82">
        <v>0</v>
      </c>
      <c r="D150" s="83">
        <v>0</v>
      </c>
    </row>
    <row r="151" spans="1:4" s="11" customFormat="1" ht="15" customHeight="1">
      <c r="A151" s="13" t="s">
        <v>535</v>
      </c>
      <c r="B151" s="1">
        <f>B152+B153</f>
        <v>0</v>
      </c>
      <c r="C151" s="1">
        <f>C152+C153</f>
        <v>0</v>
      </c>
      <c r="D151" s="2">
        <f>D152+D153</f>
        <v>0</v>
      </c>
    </row>
    <row r="152" spans="1:4" s="20" customFormat="1" ht="15" customHeight="1">
      <c r="A152" s="19" t="s">
        <v>324</v>
      </c>
      <c r="B152" s="82">
        <v>0</v>
      </c>
      <c r="C152" s="82">
        <v>0</v>
      </c>
      <c r="D152" s="83">
        <v>0</v>
      </c>
    </row>
    <row r="153" spans="1:4" s="20" customFormat="1" ht="15" customHeight="1">
      <c r="A153" s="19" t="s">
        <v>325</v>
      </c>
      <c r="B153" s="82">
        <v>0</v>
      </c>
      <c r="C153" s="82">
        <v>0</v>
      </c>
      <c r="D153" s="83">
        <v>0</v>
      </c>
    </row>
    <row r="154" spans="1:4" s="11" customFormat="1" ht="15" customHeight="1">
      <c r="A154" s="13" t="s">
        <v>337</v>
      </c>
      <c r="B154" s="1">
        <f>B155+B156</f>
        <v>0</v>
      </c>
      <c r="C154" s="1">
        <f>C155+C156</f>
        <v>0</v>
      </c>
      <c r="D154" s="2">
        <f>D155+D156</f>
        <v>0</v>
      </c>
    </row>
    <row r="155" spans="1:4" s="20" customFormat="1" ht="15" customHeight="1">
      <c r="A155" s="19" t="s">
        <v>324</v>
      </c>
      <c r="B155" s="82">
        <v>0</v>
      </c>
      <c r="C155" s="82">
        <v>0</v>
      </c>
      <c r="D155" s="83">
        <v>0</v>
      </c>
    </row>
    <row r="156" spans="1:4" s="20" customFormat="1" ht="15" customHeight="1">
      <c r="A156" s="19" t="s">
        <v>325</v>
      </c>
      <c r="B156" s="82">
        <v>0</v>
      </c>
      <c r="C156" s="82">
        <v>0</v>
      </c>
      <c r="D156" s="83">
        <v>0</v>
      </c>
    </row>
    <row r="157" spans="1:4" s="11" customFormat="1" ht="15" customHeight="1">
      <c r="A157" s="43" t="s">
        <v>598</v>
      </c>
      <c r="B157" s="24">
        <f>B115+B118+B121+B124+B127+B130+B133+B136+B139+B142+B145+B148+B151+B154</f>
        <v>0</v>
      </c>
      <c r="C157" s="25">
        <f>C115+C118+C121+C124+C127+C130+C133+C136+C139+C142+C145+C148+C151+C154</f>
        <v>0</v>
      </c>
      <c r="D157" s="44">
        <f>D115+D118+D121+D124+D127+D130+D133+D136+D139+D142+D145+D148+D151+D154</f>
        <v>0</v>
      </c>
    </row>
    <row r="158" spans="1:4" s="11" customFormat="1" ht="15" customHeight="1">
      <c r="A158" s="45" t="s">
        <v>338</v>
      </c>
      <c r="B158" s="84">
        <v>0</v>
      </c>
      <c r="C158" s="78">
        <v>0</v>
      </c>
      <c r="D158" s="85">
        <v>0</v>
      </c>
    </row>
    <row r="159" spans="1:4" s="11" customFormat="1" ht="15" customHeight="1" thickBot="1">
      <c r="A159" s="37" t="s">
        <v>106</v>
      </c>
      <c r="B159" s="38">
        <f>B106+B111+B112+B157+B158</f>
        <v>0</v>
      </c>
      <c r="C159" s="38">
        <f>C106+C111+C112+C157+C158</f>
        <v>0</v>
      </c>
      <c r="D159" s="39">
        <f>D106+D111+D112+D157+D158</f>
        <v>0</v>
      </c>
    </row>
    <row r="160" spans="1:4" s="11" customFormat="1" ht="15" customHeight="1">
      <c r="A160" s="40"/>
      <c r="B160" s="6"/>
      <c r="C160" s="6"/>
      <c r="D160" s="6"/>
    </row>
    <row r="161" spans="1:4" s="11" customFormat="1" ht="15" customHeight="1">
      <c r="A161" s="46" t="s">
        <v>520</v>
      </c>
      <c r="B161" s="479">
        <f>IF(B91=B159,0,B91-B159)</f>
        <v>0</v>
      </c>
      <c r="C161" s="479">
        <f>IF(C91=C159,0,C91-C159)</f>
        <v>0</v>
      </c>
      <c r="D161" s="479">
        <f>IF(D91=D159,0,D91-D159)</f>
        <v>0</v>
      </c>
    </row>
    <row r="162" spans="1:4">
      <c r="A162" s="47"/>
      <c r="B162" s="48"/>
      <c r="C162" s="48"/>
      <c r="D162" s="48"/>
    </row>
    <row r="163" spans="1:4">
      <c r="B163" s="48"/>
      <c r="C163" s="48"/>
      <c r="D163" s="48"/>
    </row>
    <row r="164" spans="1:4">
      <c r="B164" s="48"/>
      <c r="C164" s="48"/>
      <c r="D164" s="48"/>
    </row>
    <row r="165" spans="1:4">
      <c r="B165" s="48"/>
      <c r="C165" s="48"/>
      <c r="D165" s="48"/>
    </row>
    <row r="166" spans="1:4">
      <c r="B166" s="48"/>
      <c r="C166" s="48"/>
      <c r="D166" s="48"/>
    </row>
    <row r="167" spans="1:4">
      <c r="B167" s="48"/>
      <c r="C167" s="48"/>
      <c r="D167" s="48"/>
    </row>
    <row r="168" spans="1:4">
      <c r="B168" s="48"/>
      <c r="C168" s="48"/>
      <c r="D168" s="48"/>
    </row>
  </sheetData>
  <sheetProtection password="B81E" sheet="1"/>
  <phoneticPr fontId="4" type="noConversion"/>
  <printOptions horizontalCentered="1"/>
  <pageMargins left="0.39370078740157483" right="0.39370078740157483" top="0.78740157480314965" bottom="0.59055118110236227" header="0.23622047244094491" footer="0.23622047244094491"/>
  <pageSetup paperSize="9" scale="55"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3"/>
  <dimension ref="A1:D85"/>
  <sheetViews>
    <sheetView showGridLines="0" topLeftCell="A49" workbookViewId="0">
      <selection activeCell="F14" sqref="F14"/>
    </sheetView>
  </sheetViews>
  <sheetFormatPr defaultColWidth="9.140625" defaultRowHeight="12.75"/>
  <cols>
    <col min="1" max="1" width="74.42578125" style="73" customWidth="1"/>
    <col min="2" max="4" width="15.7109375" style="96" customWidth="1"/>
    <col min="5" max="16384" width="9.140625" style="73"/>
  </cols>
  <sheetData>
    <row r="1" spans="1:4" s="71" customFormat="1" ht="15" customHeight="1">
      <c r="A1" s="8" t="s">
        <v>339</v>
      </c>
      <c r="B1" s="9">
        <f>'SP consuntivo'!B1</f>
        <v>2022</v>
      </c>
      <c r="C1" s="9">
        <f>'SP consuntivo'!C1</f>
        <v>2023</v>
      </c>
      <c r="D1" s="10">
        <f>'SP consuntivo'!D1</f>
        <v>2024</v>
      </c>
    </row>
    <row r="2" spans="1:4" s="71" customFormat="1" ht="15" customHeight="1">
      <c r="A2" s="12" t="s">
        <v>340</v>
      </c>
      <c r="B2" s="210"/>
      <c r="C2" s="28"/>
      <c r="D2" s="211"/>
    </row>
    <row r="3" spans="1:4" s="71" customFormat="1" ht="15" customHeight="1">
      <c r="A3" s="16" t="s">
        <v>341</v>
      </c>
      <c r="B3" s="87">
        <v>0</v>
      </c>
      <c r="C3" s="88">
        <v>0</v>
      </c>
      <c r="D3" s="89">
        <v>0</v>
      </c>
    </row>
    <row r="4" spans="1:4" s="71" customFormat="1" ht="15" customHeight="1">
      <c r="A4" s="13" t="s">
        <v>674</v>
      </c>
      <c r="B4" s="88">
        <v>0</v>
      </c>
      <c r="C4" s="88">
        <v>0</v>
      </c>
      <c r="D4" s="89">
        <v>0</v>
      </c>
    </row>
    <row r="5" spans="1:4" s="71" customFormat="1" ht="15" customHeight="1">
      <c r="A5" s="18" t="s">
        <v>342</v>
      </c>
      <c r="B5" s="88">
        <v>0</v>
      </c>
      <c r="C5" s="88">
        <v>0</v>
      </c>
      <c r="D5" s="89">
        <v>0</v>
      </c>
    </row>
    <row r="6" spans="1:4" s="71" customFormat="1" ht="15" customHeight="1">
      <c r="A6" s="13" t="s">
        <v>343</v>
      </c>
      <c r="B6" s="88">
        <v>0</v>
      </c>
      <c r="C6" s="88">
        <v>0</v>
      </c>
      <c r="D6" s="89">
        <v>0</v>
      </c>
    </row>
    <row r="7" spans="1:4" s="71" customFormat="1" ht="15" customHeight="1">
      <c r="A7" s="13" t="s">
        <v>344</v>
      </c>
      <c r="B7" s="104">
        <f>B8+B9+B10</f>
        <v>0</v>
      </c>
      <c r="C7" s="104">
        <f>C8+C9+C10</f>
        <v>0</v>
      </c>
      <c r="D7" s="105">
        <f>D8+D9+D10</f>
        <v>0</v>
      </c>
    </row>
    <row r="8" spans="1:4" s="71" customFormat="1" ht="15" customHeight="1">
      <c r="A8" s="13" t="s">
        <v>345</v>
      </c>
      <c r="B8" s="88">
        <v>0</v>
      </c>
      <c r="C8" s="88">
        <v>0</v>
      </c>
      <c r="D8" s="89">
        <v>0</v>
      </c>
    </row>
    <row r="9" spans="1:4" s="71" customFormat="1" ht="15" customHeight="1">
      <c r="A9" s="13" t="s">
        <v>522</v>
      </c>
      <c r="B9" s="88">
        <v>0</v>
      </c>
      <c r="C9" s="88">
        <v>0</v>
      </c>
      <c r="D9" s="89">
        <v>0</v>
      </c>
    </row>
    <row r="10" spans="1:4" s="71" customFormat="1" ht="15" customHeight="1">
      <c r="A10" s="13" t="s">
        <v>523</v>
      </c>
      <c r="B10" s="88">
        <v>0</v>
      </c>
      <c r="C10" s="88">
        <v>0</v>
      </c>
      <c r="D10" s="89">
        <v>0</v>
      </c>
    </row>
    <row r="11" spans="1:4" s="71" customFormat="1" ht="15" customHeight="1">
      <c r="A11" s="43" t="s">
        <v>73</v>
      </c>
      <c r="B11" s="106">
        <f>B3+B4+B5+B6+B7</f>
        <v>0</v>
      </c>
      <c r="C11" s="107">
        <f>C3+C4+C5+C6+C7</f>
        <v>0</v>
      </c>
      <c r="D11" s="108">
        <f>D3+D4+D5+D6+D7</f>
        <v>0</v>
      </c>
    </row>
    <row r="12" spans="1:4" s="71" customFormat="1" ht="15" customHeight="1">
      <c r="A12" s="12" t="s">
        <v>346</v>
      </c>
      <c r="B12" s="90"/>
      <c r="C12" s="91"/>
      <c r="D12" s="92"/>
    </row>
    <row r="13" spans="1:4" s="71" customFormat="1" ht="15" customHeight="1">
      <c r="A13" s="13" t="s">
        <v>347</v>
      </c>
      <c r="B13" s="88">
        <v>0</v>
      </c>
      <c r="C13" s="88">
        <v>0</v>
      </c>
      <c r="D13" s="89">
        <v>0</v>
      </c>
    </row>
    <row r="14" spans="1:4" s="71" customFormat="1" ht="15" customHeight="1">
      <c r="A14" s="13" t="s">
        <v>348</v>
      </c>
      <c r="B14" s="88">
        <v>0</v>
      </c>
      <c r="C14" s="88">
        <v>0</v>
      </c>
      <c r="D14" s="89">
        <v>0</v>
      </c>
    </row>
    <row r="15" spans="1:4" s="71" customFormat="1" ht="15" customHeight="1">
      <c r="A15" s="13" t="s">
        <v>349</v>
      </c>
      <c r="B15" s="88">
        <v>0</v>
      </c>
      <c r="C15" s="88">
        <v>0</v>
      </c>
      <c r="D15" s="89">
        <v>0</v>
      </c>
    </row>
    <row r="16" spans="1:4" s="71" customFormat="1" ht="15" customHeight="1">
      <c r="A16" s="13" t="s">
        <v>350</v>
      </c>
      <c r="B16" s="104">
        <f>SUM(B17:B21)</f>
        <v>0</v>
      </c>
      <c r="C16" s="104">
        <f>SUM(C17:C21)</f>
        <v>0</v>
      </c>
      <c r="D16" s="105">
        <f>SUM(D17:D21)</f>
        <v>0</v>
      </c>
    </row>
    <row r="17" spans="1:4" s="71" customFormat="1" ht="15" customHeight="1">
      <c r="A17" s="13" t="s">
        <v>351</v>
      </c>
      <c r="B17" s="88">
        <v>0</v>
      </c>
      <c r="C17" s="88">
        <v>0</v>
      </c>
      <c r="D17" s="89">
        <v>0</v>
      </c>
    </row>
    <row r="18" spans="1:4" s="71" customFormat="1" ht="15" customHeight="1">
      <c r="A18" s="13" t="s">
        <v>352</v>
      </c>
      <c r="B18" s="88">
        <v>0</v>
      </c>
      <c r="C18" s="88">
        <v>0</v>
      </c>
      <c r="D18" s="89">
        <v>0</v>
      </c>
    </row>
    <row r="19" spans="1:4" s="71" customFormat="1" ht="15" customHeight="1">
      <c r="A19" s="13" t="s">
        <v>353</v>
      </c>
      <c r="B19" s="88">
        <v>0</v>
      </c>
      <c r="C19" s="88">
        <v>0</v>
      </c>
      <c r="D19" s="89">
        <v>0</v>
      </c>
    </row>
    <row r="20" spans="1:4" s="71" customFormat="1" ht="15" customHeight="1">
      <c r="A20" s="13" t="s">
        <v>354</v>
      </c>
      <c r="B20" s="88">
        <v>0</v>
      </c>
      <c r="C20" s="88">
        <v>0</v>
      </c>
      <c r="D20" s="89">
        <v>0</v>
      </c>
    </row>
    <row r="21" spans="1:4" s="71" customFormat="1" ht="15" customHeight="1">
      <c r="A21" s="13" t="s">
        <v>355</v>
      </c>
      <c r="B21" s="88">
        <v>0</v>
      </c>
      <c r="C21" s="88">
        <v>0</v>
      </c>
      <c r="D21" s="89">
        <v>0</v>
      </c>
    </row>
    <row r="22" spans="1:4" s="71" customFormat="1" ht="15" customHeight="1">
      <c r="A22" s="13" t="s">
        <v>356</v>
      </c>
      <c r="B22" s="104">
        <f>SUM(B23:B26)</f>
        <v>0</v>
      </c>
      <c r="C22" s="104">
        <f>SUM(C23:C26)</f>
        <v>0</v>
      </c>
      <c r="D22" s="105">
        <f>SUM(D23:D26)</f>
        <v>0</v>
      </c>
    </row>
    <row r="23" spans="1:4" s="71" customFormat="1" ht="15" customHeight="1">
      <c r="A23" s="13" t="s">
        <v>357</v>
      </c>
      <c r="B23" s="88">
        <v>0</v>
      </c>
      <c r="C23" s="88">
        <v>0</v>
      </c>
      <c r="D23" s="89">
        <v>0</v>
      </c>
    </row>
    <row r="24" spans="1:4" s="71" customFormat="1" ht="15" customHeight="1">
      <c r="A24" s="13" t="s">
        <v>358</v>
      </c>
      <c r="B24" s="88">
        <v>0</v>
      </c>
      <c r="C24" s="88">
        <v>0</v>
      </c>
      <c r="D24" s="89">
        <v>0</v>
      </c>
    </row>
    <row r="25" spans="1:4" s="71" customFormat="1" ht="15" customHeight="1">
      <c r="A25" s="13" t="s">
        <v>359</v>
      </c>
      <c r="B25" s="88">
        <v>0</v>
      </c>
      <c r="C25" s="88">
        <v>0</v>
      </c>
      <c r="D25" s="89">
        <v>0</v>
      </c>
    </row>
    <row r="26" spans="1:4" s="71" customFormat="1" ht="15" customHeight="1">
      <c r="A26" s="13" t="s">
        <v>693</v>
      </c>
      <c r="B26" s="88">
        <v>0</v>
      </c>
      <c r="C26" s="88">
        <v>0</v>
      </c>
      <c r="D26" s="89">
        <v>0</v>
      </c>
    </row>
    <row r="27" spans="1:4" s="71" customFormat="1" ht="15" customHeight="1">
      <c r="A27" s="18" t="s">
        <v>576</v>
      </c>
      <c r="B27" s="88">
        <v>0</v>
      </c>
      <c r="C27" s="88">
        <v>0</v>
      </c>
      <c r="D27" s="89">
        <v>0</v>
      </c>
    </row>
    <row r="28" spans="1:4" s="71" customFormat="1" ht="15" customHeight="1">
      <c r="A28" s="18" t="s">
        <v>360</v>
      </c>
      <c r="B28" s="88">
        <v>0</v>
      </c>
      <c r="C28" s="88">
        <v>0</v>
      </c>
      <c r="D28" s="89">
        <v>0</v>
      </c>
    </row>
    <row r="29" spans="1:4" s="71" customFormat="1" ht="15" customHeight="1">
      <c r="A29" s="13" t="s">
        <v>361</v>
      </c>
      <c r="B29" s="88">
        <v>0</v>
      </c>
      <c r="C29" s="88">
        <v>0</v>
      </c>
      <c r="D29" s="89">
        <v>0</v>
      </c>
    </row>
    <row r="30" spans="1:4" s="71" customFormat="1" ht="15" customHeight="1">
      <c r="A30" s="13" t="s">
        <v>362</v>
      </c>
      <c r="B30" s="88">
        <v>0</v>
      </c>
      <c r="C30" s="88">
        <v>0</v>
      </c>
      <c r="D30" s="89">
        <v>0</v>
      </c>
    </row>
    <row r="31" spans="1:4" s="71" customFormat="1" ht="15" customHeight="1">
      <c r="A31" s="43" t="s">
        <v>363</v>
      </c>
      <c r="B31" s="106">
        <f>B13+B14+B15+B16+B22+B27+B28+B29+B30</f>
        <v>0</v>
      </c>
      <c r="C31" s="107">
        <f>C13+C14+C15+C16+C22+C27+C28+C29+C30</f>
        <v>0</v>
      </c>
      <c r="D31" s="108">
        <f>D13+D14+D15+D16+D22+D27+D28+D29+D30</f>
        <v>0</v>
      </c>
    </row>
    <row r="32" spans="1:4" s="71" customFormat="1" ht="15" customHeight="1">
      <c r="A32" s="12" t="s">
        <v>364</v>
      </c>
      <c r="B32" s="109">
        <f>B11-B31</f>
        <v>0</v>
      </c>
      <c r="C32" s="110">
        <f>C11-C31</f>
        <v>0</v>
      </c>
      <c r="D32" s="111">
        <f>D11-D31</f>
        <v>0</v>
      </c>
    </row>
    <row r="33" spans="1:4" s="71" customFormat="1" ht="15" customHeight="1">
      <c r="A33" s="12" t="s">
        <v>365</v>
      </c>
      <c r="B33" s="101"/>
      <c r="C33" s="102"/>
      <c r="D33" s="103"/>
    </row>
    <row r="34" spans="1:4" s="71" customFormat="1" ht="15" customHeight="1">
      <c r="A34" s="13" t="s">
        <v>366</v>
      </c>
      <c r="B34" s="104">
        <f>B35+B36+B37+B38</f>
        <v>0</v>
      </c>
      <c r="C34" s="104">
        <f>C35+C36+C37+C38</f>
        <v>0</v>
      </c>
      <c r="D34" s="105">
        <f>D35+D36+D37+D38</f>
        <v>0</v>
      </c>
    </row>
    <row r="35" spans="1:4" s="71" customFormat="1" ht="15" customHeight="1">
      <c r="A35" s="13" t="s">
        <v>367</v>
      </c>
      <c r="B35" s="88">
        <v>0</v>
      </c>
      <c r="C35" s="88">
        <v>0</v>
      </c>
      <c r="D35" s="89">
        <v>0</v>
      </c>
    </row>
    <row r="36" spans="1:4" s="71" customFormat="1" ht="15" customHeight="1">
      <c r="A36" s="13" t="s">
        <v>368</v>
      </c>
      <c r="B36" s="88">
        <v>0</v>
      </c>
      <c r="C36" s="88">
        <v>0</v>
      </c>
      <c r="D36" s="89">
        <v>0</v>
      </c>
    </row>
    <row r="37" spans="1:4" s="71" customFormat="1" ht="15" customHeight="1">
      <c r="A37" s="13" t="s">
        <v>369</v>
      </c>
      <c r="B37" s="88">
        <v>0</v>
      </c>
      <c r="C37" s="88">
        <v>0</v>
      </c>
      <c r="D37" s="89">
        <v>0</v>
      </c>
    </row>
    <row r="38" spans="1:4" s="71" customFormat="1" ht="15" customHeight="1">
      <c r="A38" s="97" t="s">
        <v>370</v>
      </c>
      <c r="B38" s="88">
        <v>0</v>
      </c>
      <c r="C38" s="88">
        <v>0</v>
      </c>
      <c r="D38" s="89">
        <v>0</v>
      </c>
    </row>
    <row r="39" spans="1:4" s="71" customFormat="1" ht="15" customHeight="1">
      <c r="A39" s="13" t="s">
        <v>371</v>
      </c>
      <c r="B39" s="112">
        <f>B41+B42+B43+B44+B45+B46+B48+B49+B50+B51</f>
        <v>0</v>
      </c>
      <c r="C39" s="104">
        <f>C41+C42+C43+C44+C45+C46+C48+C49+C50+C51</f>
        <v>0</v>
      </c>
      <c r="D39" s="113">
        <f>D41+D42+D43+D44+D45+D46+D48+D49+D50+D51</f>
        <v>0</v>
      </c>
    </row>
    <row r="40" spans="1:4" s="71" customFormat="1" ht="15" customHeight="1">
      <c r="A40" s="13" t="s">
        <v>372</v>
      </c>
      <c r="B40" s="101"/>
      <c r="C40" s="102"/>
      <c r="D40" s="103"/>
    </row>
    <row r="41" spans="1:4" s="71" customFormat="1" ht="15" customHeight="1">
      <c r="A41" s="13" t="s">
        <v>373</v>
      </c>
      <c r="B41" s="88">
        <v>0</v>
      </c>
      <c r="C41" s="88">
        <v>0</v>
      </c>
      <c r="D41" s="89">
        <v>0</v>
      </c>
    </row>
    <row r="42" spans="1:4" s="71" customFormat="1" ht="15" customHeight="1">
      <c r="A42" s="13" t="s">
        <v>374</v>
      </c>
      <c r="B42" s="88">
        <v>0</v>
      </c>
      <c r="C42" s="88">
        <v>0</v>
      </c>
      <c r="D42" s="89">
        <v>0</v>
      </c>
    </row>
    <row r="43" spans="1:4" s="71" customFormat="1" ht="15" customHeight="1">
      <c r="A43" s="13" t="s">
        <v>375</v>
      </c>
      <c r="B43" s="88">
        <v>0</v>
      </c>
      <c r="C43" s="88">
        <v>0</v>
      </c>
      <c r="D43" s="89">
        <v>0</v>
      </c>
    </row>
    <row r="44" spans="1:4" s="71" customFormat="1" ht="15" customHeight="1">
      <c r="A44" s="97" t="s">
        <v>376</v>
      </c>
      <c r="B44" s="88">
        <v>0</v>
      </c>
      <c r="C44" s="88">
        <v>0</v>
      </c>
      <c r="D44" s="89">
        <v>0</v>
      </c>
    </row>
    <row r="45" spans="1:4" s="71" customFormat="1" ht="15" customHeight="1">
      <c r="A45" s="13" t="s">
        <v>577</v>
      </c>
      <c r="B45" s="88">
        <v>0</v>
      </c>
      <c r="C45" s="88">
        <v>0</v>
      </c>
      <c r="D45" s="89">
        <v>0</v>
      </c>
    </row>
    <row r="46" spans="1:4" s="71" customFormat="1" ht="15" customHeight="1">
      <c r="A46" s="13" t="s">
        <v>578</v>
      </c>
      <c r="B46" s="88">
        <v>0</v>
      </c>
      <c r="C46" s="88">
        <v>0</v>
      </c>
      <c r="D46" s="89">
        <v>0</v>
      </c>
    </row>
    <row r="47" spans="1:4" s="71" customFormat="1" ht="15" customHeight="1">
      <c r="A47" s="13" t="s">
        <v>377</v>
      </c>
      <c r="B47" s="101"/>
      <c r="C47" s="102"/>
      <c r="D47" s="103"/>
    </row>
    <row r="48" spans="1:4" s="71" customFormat="1" ht="15" customHeight="1">
      <c r="A48" s="13" t="s">
        <v>373</v>
      </c>
      <c r="B48" s="88">
        <v>0</v>
      </c>
      <c r="C48" s="88">
        <v>0</v>
      </c>
      <c r="D48" s="89">
        <v>0</v>
      </c>
    </row>
    <row r="49" spans="1:4" s="71" customFormat="1" ht="15" customHeight="1">
      <c r="A49" s="13" t="s">
        <v>374</v>
      </c>
      <c r="B49" s="88">
        <v>0</v>
      </c>
      <c r="C49" s="88">
        <v>0</v>
      </c>
      <c r="D49" s="89">
        <v>0</v>
      </c>
    </row>
    <row r="50" spans="1:4" s="71" customFormat="1" ht="15" customHeight="1">
      <c r="A50" s="13" t="s">
        <v>375</v>
      </c>
      <c r="B50" s="88">
        <v>0</v>
      </c>
      <c r="C50" s="88">
        <v>0</v>
      </c>
      <c r="D50" s="89">
        <v>0</v>
      </c>
    </row>
    <row r="51" spans="1:4" s="71" customFormat="1" ht="15" customHeight="1">
      <c r="A51" s="97" t="s">
        <v>376</v>
      </c>
      <c r="B51" s="88">
        <v>0</v>
      </c>
      <c r="C51" s="88">
        <v>0</v>
      </c>
      <c r="D51" s="89">
        <v>0</v>
      </c>
    </row>
    <row r="52" spans="1:4" s="71" customFormat="1" ht="15" customHeight="1">
      <c r="A52" s="98" t="s">
        <v>378</v>
      </c>
      <c r="B52" s="104">
        <f>B53+B54+B55+B56</f>
        <v>0</v>
      </c>
      <c r="C52" s="104">
        <f>C53+C54+C55+C56</f>
        <v>0</v>
      </c>
      <c r="D52" s="105">
        <f>D53+D54+D55+D56</f>
        <v>0</v>
      </c>
    </row>
    <row r="53" spans="1:4" s="71" customFormat="1" ht="15" customHeight="1">
      <c r="A53" s="13" t="s">
        <v>373</v>
      </c>
      <c r="B53" s="88">
        <v>0</v>
      </c>
      <c r="C53" s="88">
        <v>0</v>
      </c>
      <c r="D53" s="89">
        <v>0</v>
      </c>
    </row>
    <row r="54" spans="1:4" s="71" customFormat="1" ht="15" customHeight="1">
      <c r="A54" s="13" t="s">
        <v>374</v>
      </c>
      <c r="B54" s="88">
        <v>0</v>
      </c>
      <c r="C54" s="88">
        <v>0</v>
      </c>
      <c r="D54" s="89">
        <v>0</v>
      </c>
    </row>
    <row r="55" spans="1:4" s="71" customFormat="1" ht="15" customHeight="1">
      <c r="A55" s="13" t="s">
        <v>375</v>
      </c>
      <c r="B55" s="88">
        <v>0</v>
      </c>
      <c r="C55" s="88">
        <v>0</v>
      </c>
      <c r="D55" s="89">
        <v>0</v>
      </c>
    </row>
    <row r="56" spans="1:4" s="71" customFormat="1" ht="15" customHeight="1">
      <c r="A56" s="97" t="s">
        <v>376</v>
      </c>
      <c r="B56" s="88">
        <v>0</v>
      </c>
      <c r="C56" s="88">
        <v>0</v>
      </c>
      <c r="D56" s="89">
        <v>0</v>
      </c>
    </row>
    <row r="57" spans="1:4" s="71" customFormat="1" ht="15" customHeight="1">
      <c r="A57" s="98" t="s">
        <v>379</v>
      </c>
      <c r="B57" s="88">
        <v>0</v>
      </c>
      <c r="C57" s="88">
        <v>0</v>
      </c>
      <c r="D57" s="89">
        <v>0</v>
      </c>
    </row>
    <row r="58" spans="1:4" s="71" customFormat="1" ht="15" customHeight="1">
      <c r="A58" s="99" t="s">
        <v>380</v>
      </c>
      <c r="B58" s="114">
        <f>B34+B39-B52+B57</f>
        <v>0</v>
      </c>
      <c r="C58" s="107">
        <f>C34+C39-C52+C57</f>
        <v>0</v>
      </c>
      <c r="D58" s="108">
        <f>D34+D39-D52+D57</f>
        <v>0</v>
      </c>
    </row>
    <row r="59" spans="1:4" s="71" customFormat="1" ht="15" customHeight="1">
      <c r="A59" s="100" t="s">
        <v>381</v>
      </c>
      <c r="B59" s="101"/>
      <c r="C59" s="102"/>
      <c r="D59" s="103"/>
    </row>
    <row r="60" spans="1:4" s="71" customFormat="1" ht="15" customHeight="1">
      <c r="A60" s="13" t="s">
        <v>382</v>
      </c>
      <c r="B60" s="104">
        <f>B61+B62+B63</f>
        <v>0</v>
      </c>
      <c r="C60" s="104">
        <f>C61+C62+C63</f>
        <v>0</v>
      </c>
      <c r="D60" s="105">
        <f>D61+D62+D63</f>
        <v>0</v>
      </c>
    </row>
    <row r="61" spans="1:4" s="71" customFormat="1" ht="15" customHeight="1">
      <c r="A61" s="13" t="s">
        <v>383</v>
      </c>
      <c r="B61" s="88">
        <v>0</v>
      </c>
      <c r="C61" s="88">
        <v>0</v>
      </c>
      <c r="D61" s="89">
        <v>0</v>
      </c>
    </row>
    <row r="62" spans="1:4" s="71" customFormat="1" ht="15" customHeight="1">
      <c r="A62" s="13" t="s">
        <v>579</v>
      </c>
      <c r="B62" s="88">
        <v>0</v>
      </c>
      <c r="C62" s="88">
        <v>0</v>
      </c>
      <c r="D62" s="89">
        <v>0</v>
      </c>
    </row>
    <row r="63" spans="1:4" s="71" customFormat="1" ht="15" customHeight="1">
      <c r="A63" s="13" t="s">
        <v>580</v>
      </c>
      <c r="B63" s="88">
        <v>0</v>
      </c>
      <c r="C63" s="88">
        <v>0</v>
      </c>
      <c r="D63" s="89">
        <v>0</v>
      </c>
    </row>
    <row r="64" spans="1:4" s="71" customFormat="1" ht="15" customHeight="1">
      <c r="A64" s="13" t="s">
        <v>384</v>
      </c>
      <c r="B64" s="104">
        <f>B65+B66+B67</f>
        <v>0</v>
      </c>
      <c r="C64" s="104">
        <f>C65+C66+C67</f>
        <v>0</v>
      </c>
      <c r="D64" s="105">
        <f>D65+D66+D67</f>
        <v>0</v>
      </c>
    </row>
    <row r="65" spans="1:4" s="71" customFormat="1" ht="15" customHeight="1">
      <c r="A65" s="13" t="s">
        <v>383</v>
      </c>
      <c r="B65" s="88">
        <v>0</v>
      </c>
      <c r="C65" s="88">
        <v>0</v>
      </c>
      <c r="D65" s="89">
        <v>0</v>
      </c>
    </row>
    <row r="66" spans="1:4" s="71" customFormat="1" ht="15" customHeight="1">
      <c r="A66" s="13" t="s">
        <v>579</v>
      </c>
      <c r="B66" s="88">
        <v>0</v>
      </c>
      <c r="C66" s="88">
        <v>0</v>
      </c>
      <c r="D66" s="89">
        <v>0</v>
      </c>
    </row>
    <row r="67" spans="1:4" s="71" customFormat="1" ht="15" customHeight="1">
      <c r="A67" s="13" t="s">
        <v>580</v>
      </c>
      <c r="B67" s="88">
        <v>0</v>
      </c>
      <c r="C67" s="88">
        <v>0</v>
      </c>
      <c r="D67" s="89">
        <v>0</v>
      </c>
    </row>
    <row r="68" spans="1:4" s="71" customFormat="1" ht="15" customHeight="1">
      <c r="A68" s="43" t="s">
        <v>385</v>
      </c>
      <c r="B68" s="106">
        <f>B60-B64</f>
        <v>0</v>
      </c>
      <c r="C68" s="107">
        <f>C60-C64</f>
        <v>0</v>
      </c>
      <c r="D68" s="115">
        <f>D60-D64</f>
        <v>0</v>
      </c>
    </row>
    <row r="69" spans="1:4" s="71" customFormat="1" ht="15" customHeight="1">
      <c r="A69" s="12" t="s">
        <v>386</v>
      </c>
      <c r="B69" s="101"/>
      <c r="C69" s="102"/>
      <c r="D69" s="103"/>
    </row>
    <row r="70" spans="1:4" s="71" customFormat="1" ht="15" customHeight="1">
      <c r="A70" s="13" t="s">
        <v>387</v>
      </c>
      <c r="B70" s="104">
        <f>B71+B72</f>
        <v>0</v>
      </c>
      <c r="C70" s="104">
        <f>C71+C72</f>
        <v>0</v>
      </c>
      <c r="D70" s="105">
        <f>D71+D72</f>
        <v>0</v>
      </c>
    </row>
    <row r="71" spans="1:4" s="71" customFormat="1" ht="15" customHeight="1">
      <c r="A71" s="13" t="s">
        <v>388</v>
      </c>
      <c r="B71" s="88">
        <v>0</v>
      </c>
      <c r="C71" s="88">
        <v>0</v>
      </c>
      <c r="D71" s="89">
        <v>0</v>
      </c>
    </row>
    <row r="72" spans="1:4" s="71" customFormat="1" ht="15" customHeight="1">
      <c r="A72" s="13" t="s">
        <v>389</v>
      </c>
      <c r="B72" s="88">
        <v>0</v>
      </c>
      <c r="C72" s="88">
        <v>0</v>
      </c>
      <c r="D72" s="89">
        <v>0</v>
      </c>
    </row>
    <row r="73" spans="1:4" s="71" customFormat="1" ht="15" customHeight="1">
      <c r="A73" s="13" t="s">
        <v>390</v>
      </c>
      <c r="B73" s="104">
        <f>B74+B75+B76</f>
        <v>0</v>
      </c>
      <c r="C73" s="104">
        <f>C74+C75+C76</f>
        <v>0</v>
      </c>
      <c r="D73" s="105">
        <f>D74+D75+D76</f>
        <v>0</v>
      </c>
    </row>
    <row r="74" spans="1:4" s="71" customFormat="1" ht="15" customHeight="1">
      <c r="A74" s="13" t="s">
        <v>391</v>
      </c>
      <c r="B74" s="88">
        <v>0</v>
      </c>
      <c r="C74" s="88">
        <v>0</v>
      </c>
      <c r="D74" s="89">
        <v>0</v>
      </c>
    </row>
    <row r="75" spans="1:4" s="71" customFormat="1" ht="15" customHeight="1">
      <c r="A75" s="13" t="s">
        <v>692</v>
      </c>
      <c r="B75" s="88">
        <v>0</v>
      </c>
      <c r="C75" s="88">
        <v>0</v>
      </c>
      <c r="D75" s="89">
        <v>0</v>
      </c>
    </row>
    <row r="76" spans="1:4" s="71" customFormat="1" ht="15" customHeight="1">
      <c r="A76" s="13" t="s">
        <v>392</v>
      </c>
      <c r="B76" s="88">
        <v>0</v>
      </c>
      <c r="C76" s="88">
        <v>0</v>
      </c>
      <c r="D76" s="89">
        <v>0</v>
      </c>
    </row>
    <row r="77" spans="1:4" s="71" customFormat="1" ht="15" customHeight="1">
      <c r="A77" s="43" t="s">
        <v>393</v>
      </c>
      <c r="B77" s="106">
        <f>B70-B73</f>
        <v>0</v>
      </c>
      <c r="C77" s="107">
        <f>C70-C73</f>
        <v>0</v>
      </c>
      <c r="D77" s="115">
        <f>D70-D73</f>
        <v>0</v>
      </c>
    </row>
    <row r="78" spans="1:4" s="71" customFormat="1" ht="15" customHeight="1">
      <c r="A78" s="13"/>
      <c r="B78" s="101"/>
      <c r="C78" s="102"/>
      <c r="D78" s="103"/>
    </row>
    <row r="79" spans="1:4" s="71" customFormat="1" ht="15" customHeight="1">
      <c r="A79" s="12" t="s">
        <v>673</v>
      </c>
      <c r="B79" s="106">
        <f>B32+B58+B68+B77</f>
        <v>0</v>
      </c>
      <c r="C79" s="106">
        <f>C32+C58+C68+C77</f>
        <v>0</v>
      </c>
      <c r="D79" s="115">
        <f>D32+D58+D68+D77</f>
        <v>0</v>
      </c>
    </row>
    <row r="80" spans="1:4" s="71" customFormat="1" ht="15" customHeight="1">
      <c r="A80" s="13" t="s">
        <v>394</v>
      </c>
      <c r="B80" s="93">
        <v>0</v>
      </c>
      <c r="C80" s="88">
        <v>0</v>
      </c>
      <c r="D80" s="94">
        <v>0</v>
      </c>
    </row>
    <row r="81" spans="1:4" s="71" customFormat="1" ht="15" customHeight="1" thickBot="1">
      <c r="A81" s="37" t="s">
        <v>395</v>
      </c>
      <c r="B81" s="116">
        <f>B79-B80</f>
        <v>0</v>
      </c>
      <c r="C81" s="116">
        <f>C79-C80</f>
        <v>0</v>
      </c>
      <c r="D81" s="117">
        <f>D79-D80</f>
        <v>0</v>
      </c>
    </row>
    <row r="82" spans="1:4" s="71" customFormat="1" ht="15" customHeight="1">
      <c r="A82" s="11"/>
      <c r="B82" s="95"/>
      <c r="C82" s="95"/>
      <c r="D82" s="95"/>
    </row>
    <row r="83" spans="1:4" s="71" customFormat="1" ht="15" customHeight="1">
      <c r="A83" s="46" t="s">
        <v>520</v>
      </c>
      <c r="B83" s="479">
        <f>IF(B81='SP consuntivo'!B105,0,B81-'SP consuntivo'!B105)</f>
        <v>0</v>
      </c>
      <c r="C83" s="479">
        <f>IF(C81='SP consuntivo'!C105,0,C81-'SP consuntivo'!C105)</f>
        <v>0</v>
      </c>
      <c r="D83" s="479">
        <f>IF(D81='SP consuntivo'!D105,0,D81-'SP consuntivo'!D105)</f>
        <v>0</v>
      </c>
    </row>
    <row r="84" spans="1:4" s="71" customFormat="1">
      <c r="B84" s="95"/>
      <c r="C84" s="95"/>
      <c r="D84" s="95"/>
    </row>
    <row r="85" spans="1:4" s="71" customFormat="1">
      <c r="B85" s="95"/>
      <c r="C85" s="95"/>
      <c r="D85" s="95"/>
    </row>
  </sheetData>
  <sheetProtection password="B81E" sheet="1"/>
  <phoneticPr fontId="4" type="noConversion"/>
  <printOptions horizontalCentered="1"/>
  <pageMargins left="0.39370078740157483" right="0.39370078740157483" top="0.78740157480314965" bottom="0.59055118110236227" header="0.23622047244094491" footer="0.23622047244094491"/>
  <pageSetup paperSize="9" scale="62"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4"/>
  <dimension ref="A1:G145"/>
  <sheetViews>
    <sheetView showGridLines="0" workbookViewId="0">
      <selection activeCell="B3" sqref="B3"/>
    </sheetView>
  </sheetViews>
  <sheetFormatPr defaultColWidth="9.140625" defaultRowHeight="12.75"/>
  <cols>
    <col min="1" max="1" width="68.7109375" style="583" customWidth="1"/>
    <col min="2" max="2" width="15.7109375" style="583" customWidth="1"/>
    <col min="3" max="3" width="8" style="584" customWidth="1"/>
    <col min="4" max="4" width="15.7109375" style="583" customWidth="1"/>
    <col min="5" max="5" width="8" style="584" customWidth="1"/>
    <col min="6" max="6" width="15.7109375" style="583" customWidth="1"/>
    <col min="7" max="7" width="8" style="584" customWidth="1"/>
    <col min="8" max="16384" width="9.140625" style="583"/>
  </cols>
  <sheetData>
    <row r="1" spans="1:7" s="496" customFormat="1" ht="15" customHeight="1">
      <c r="A1" s="492" t="s">
        <v>396</v>
      </c>
      <c r="B1" s="493">
        <f>'CE consuntivo'!B1</f>
        <v>2022</v>
      </c>
      <c r="C1" s="494" t="s">
        <v>397</v>
      </c>
      <c r="D1" s="493">
        <f>B1+1</f>
        <v>2023</v>
      </c>
      <c r="E1" s="494" t="s">
        <v>397</v>
      </c>
      <c r="F1" s="493">
        <f>D1+1</f>
        <v>2024</v>
      </c>
      <c r="G1" s="495" t="s">
        <v>397</v>
      </c>
    </row>
    <row r="2" spans="1:7" s="496" customFormat="1" ht="15" customHeight="1">
      <c r="A2" s="497"/>
      <c r="B2" s="498"/>
      <c r="C2" s="499"/>
      <c r="D2" s="500"/>
      <c r="E2" s="499"/>
      <c r="F2" s="500"/>
      <c r="G2" s="501"/>
    </row>
    <row r="3" spans="1:7" s="496" customFormat="1" ht="15" customHeight="1">
      <c r="A3" s="502" t="s">
        <v>552</v>
      </c>
      <c r="B3" s="503"/>
      <c r="C3" s="499"/>
      <c r="D3" s="504"/>
      <c r="E3" s="499"/>
      <c r="F3" s="504"/>
      <c r="G3" s="501"/>
    </row>
    <row r="4" spans="1:7" s="496" customFormat="1" ht="15" customHeight="1">
      <c r="A4" s="505" t="s">
        <v>398</v>
      </c>
      <c r="B4" s="506">
        <f>'SP consuntivo'!B46</f>
        <v>0</v>
      </c>
      <c r="C4" s="507"/>
      <c r="D4" s="506">
        <f>'SP consuntivo'!C46</f>
        <v>0</v>
      </c>
      <c r="E4" s="507"/>
      <c r="F4" s="506">
        <f>'SP consuntivo'!D46</f>
        <v>0</v>
      </c>
      <c r="G4" s="508"/>
    </row>
    <row r="5" spans="1:7" s="496" customFormat="1" ht="15" customHeight="1">
      <c r="A5" s="505" t="s">
        <v>399</v>
      </c>
      <c r="B5" s="509">
        <f>'SP consuntivo'!B47</f>
        <v>0</v>
      </c>
      <c r="C5" s="507"/>
      <c r="D5" s="509">
        <f>'SP consuntivo'!C47</f>
        <v>0</v>
      </c>
      <c r="E5" s="507"/>
      <c r="F5" s="509">
        <f>'SP consuntivo'!D47</f>
        <v>0</v>
      </c>
      <c r="G5" s="508"/>
    </row>
    <row r="6" spans="1:7" s="496" customFormat="1" ht="15" customHeight="1">
      <c r="A6" s="505" t="s">
        <v>400</v>
      </c>
      <c r="B6" s="509">
        <f>'SP consuntivo'!B48</f>
        <v>0</v>
      </c>
      <c r="C6" s="507"/>
      <c r="D6" s="509">
        <f>'SP consuntivo'!C48</f>
        <v>0</v>
      </c>
      <c r="E6" s="507"/>
      <c r="F6" s="509">
        <f>'SP consuntivo'!D48</f>
        <v>0</v>
      </c>
      <c r="G6" s="508"/>
    </row>
    <row r="7" spans="1:7" s="496" customFormat="1" ht="15" customHeight="1">
      <c r="A7" s="505" t="s">
        <v>401</v>
      </c>
      <c r="B7" s="509">
        <f>'SP consuntivo'!B49</f>
        <v>0</v>
      </c>
      <c r="C7" s="507"/>
      <c r="D7" s="509">
        <f>'SP consuntivo'!C49</f>
        <v>0</v>
      </c>
      <c r="E7" s="507"/>
      <c r="F7" s="509">
        <f>'SP consuntivo'!D49</f>
        <v>0</v>
      </c>
      <c r="G7" s="508"/>
    </row>
    <row r="8" spans="1:7" s="496" customFormat="1" ht="15" customHeight="1">
      <c r="A8" s="505" t="s">
        <v>402</v>
      </c>
      <c r="B8" s="509">
        <f>'SP consuntivo'!B50</f>
        <v>0</v>
      </c>
      <c r="C8" s="507"/>
      <c r="D8" s="509">
        <f>'SP consuntivo'!C50</f>
        <v>0</v>
      </c>
      <c r="E8" s="507"/>
      <c r="F8" s="509">
        <f>'SP consuntivo'!D50</f>
        <v>0</v>
      </c>
      <c r="G8" s="508"/>
    </row>
    <row r="9" spans="1:7" s="496" customFormat="1" ht="15" customHeight="1">
      <c r="A9" s="505" t="s">
        <v>403</v>
      </c>
      <c r="B9" s="509">
        <f>'SP consuntivo'!B54</f>
        <v>0</v>
      </c>
      <c r="C9" s="507"/>
      <c r="D9" s="509">
        <f>'SP consuntivo'!C54</f>
        <v>0</v>
      </c>
      <c r="E9" s="507"/>
      <c r="F9" s="509">
        <f>'SP consuntivo'!D54</f>
        <v>0</v>
      </c>
      <c r="G9" s="508"/>
    </row>
    <row r="10" spans="1:7" s="496" customFormat="1" ht="15" customHeight="1">
      <c r="A10" s="505" t="s">
        <v>583</v>
      </c>
      <c r="B10" s="510">
        <v>0</v>
      </c>
      <c r="C10" s="511"/>
      <c r="D10" s="510">
        <v>0</v>
      </c>
      <c r="E10" s="511"/>
      <c r="F10" s="510">
        <v>0</v>
      </c>
      <c r="G10" s="508"/>
    </row>
    <row r="11" spans="1:7" s="496" customFormat="1" ht="15" customHeight="1">
      <c r="A11" s="505" t="s">
        <v>404</v>
      </c>
      <c r="B11" s="509">
        <f>'SP consuntivo'!B66+'SP consuntivo'!B69+'SP consuntivo'!B72</f>
        <v>0</v>
      </c>
      <c r="C11" s="507"/>
      <c r="D11" s="509">
        <f>'SP consuntivo'!C66+'SP consuntivo'!C69+'SP consuntivo'!C72</f>
        <v>0</v>
      </c>
      <c r="E11" s="507"/>
      <c r="F11" s="509">
        <f>'SP consuntivo'!D66+'SP consuntivo'!D69+'SP consuntivo'!D72</f>
        <v>0</v>
      </c>
      <c r="G11" s="508"/>
    </row>
    <row r="12" spans="1:7" s="496" customFormat="1" ht="15" customHeight="1">
      <c r="A12" s="505" t="s">
        <v>405</v>
      </c>
      <c r="B12" s="509">
        <f>'SP consuntivo'!B90</f>
        <v>0</v>
      </c>
      <c r="C12" s="507"/>
      <c r="D12" s="509">
        <f>'SP consuntivo'!C90</f>
        <v>0</v>
      </c>
      <c r="E12" s="507"/>
      <c r="F12" s="509">
        <f>'SP consuntivo'!D90</f>
        <v>0</v>
      </c>
      <c r="G12" s="508"/>
    </row>
    <row r="13" spans="1:7" s="496" customFormat="1" ht="15" customHeight="1">
      <c r="A13" s="512" t="s">
        <v>166</v>
      </c>
      <c r="B13" s="513">
        <f>SUM(B4:B12)</f>
        <v>0</v>
      </c>
      <c r="C13" s="514" t="e">
        <f>B13/B46</f>
        <v>#DIV/0!</v>
      </c>
      <c r="D13" s="513">
        <f>SUM(D4:D12)</f>
        <v>0</v>
      </c>
      <c r="E13" s="515" t="e">
        <f>D13/$D$46</f>
        <v>#DIV/0!</v>
      </c>
      <c r="F13" s="513">
        <f>SUM(F4:F12)</f>
        <v>0</v>
      </c>
      <c r="G13" s="516" t="e">
        <f>F13/$F$46</f>
        <v>#DIV/0!</v>
      </c>
    </row>
    <row r="14" spans="1:7" s="496" customFormat="1" ht="15" customHeight="1">
      <c r="A14" s="505"/>
      <c r="B14" s="517"/>
      <c r="C14" s="518"/>
      <c r="D14" s="519"/>
      <c r="E14" s="518"/>
      <c r="F14" s="519"/>
      <c r="G14" s="520"/>
    </row>
    <row r="15" spans="1:7" s="496" customFormat="1" ht="15" customHeight="1">
      <c r="A15" s="502" t="s">
        <v>553</v>
      </c>
      <c r="B15" s="517"/>
      <c r="C15" s="521"/>
      <c r="D15" s="519"/>
      <c r="E15" s="521"/>
      <c r="F15" s="519"/>
      <c r="G15" s="522"/>
    </row>
    <row r="16" spans="1:7" s="496" customFormat="1" ht="15" customHeight="1">
      <c r="A16" s="505" t="s">
        <v>406</v>
      </c>
      <c r="B16" s="506">
        <f>'SP consuntivo'!B5</f>
        <v>0</v>
      </c>
      <c r="C16" s="507"/>
      <c r="D16" s="506">
        <f>'SP consuntivo'!C5</f>
        <v>0</v>
      </c>
      <c r="E16" s="507"/>
      <c r="F16" s="506">
        <f>'SP consuntivo'!D5</f>
        <v>0</v>
      </c>
      <c r="G16" s="508"/>
    </row>
    <row r="17" spans="1:7" s="496" customFormat="1" ht="15" customHeight="1">
      <c r="A17" s="505" t="s">
        <v>407</v>
      </c>
      <c r="B17" s="506">
        <f>'SP consuntivo'!B6</f>
        <v>0</v>
      </c>
      <c r="C17" s="507"/>
      <c r="D17" s="506">
        <f>'SP consuntivo'!C6</f>
        <v>0</v>
      </c>
      <c r="E17" s="507"/>
      <c r="F17" s="506">
        <f>'SP consuntivo'!D6</f>
        <v>0</v>
      </c>
      <c r="G17" s="508"/>
    </row>
    <row r="18" spans="1:7" s="496" customFormat="1" ht="15" customHeight="1">
      <c r="A18" s="505" t="s">
        <v>408</v>
      </c>
      <c r="B18" s="506">
        <f>'SP consuntivo'!B7</f>
        <v>0</v>
      </c>
      <c r="C18" s="507"/>
      <c r="D18" s="506">
        <f>'SP consuntivo'!C7</f>
        <v>0</v>
      </c>
      <c r="E18" s="507"/>
      <c r="F18" s="506">
        <f>'SP consuntivo'!D7</f>
        <v>0</v>
      </c>
      <c r="G18" s="508"/>
    </row>
    <row r="19" spans="1:7" s="496" customFormat="1" ht="15" customHeight="1">
      <c r="A19" s="505" t="s">
        <v>409</v>
      </c>
      <c r="B19" s="506">
        <f>'SP consuntivo'!B8</f>
        <v>0</v>
      </c>
      <c r="C19" s="507"/>
      <c r="D19" s="506">
        <f>'SP consuntivo'!C8</f>
        <v>0</v>
      </c>
      <c r="E19" s="507"/>
      <c r="F19" s="506">
        <f>'SP consuntivo'!D8</f>
        <v>0</v>
      </c>
      <c r="G19" s="508"/>
    </row>
    <row r="20" spans="1:7" s="496" customFormat="1" ht="15" customHeight="1">
      <c r="A20" s="505" t="s">
        <v>410</v>
      </c>
      <c r="B20" s="506">
        <f>'SP consuntivo'!B9</f>
        <v>0</v>
      </c>
      <c r="C20" s="507"/>
      <c r="D20" s="506">
        <f>'SP consuntivo'!C9</f>
        <v>0</v>
      </c>
      <c r="E20" s="507"/>
      <c r="F20" s="506">
        <f>'SP consuntivo'!D9</f>
        <v>0</v>
      </c>
      <c r="G20" s="508"/>
    </row>
    <row r="21" spans="1:7" s="496" customFormat="1" ht="15" customHeight="1">
      <c r="A21" s="505" t="s">
        <v>411</v>
      </c>
      <c r="B21" s="506">
        <f>'SP consuntivo'!B10</f>
        <v>0</v>
      </c>
      <c r="C21" s="507"/>
      <c r="D21" s="506">
        <f>'SP consuntivo'!C10</f>
        <v>0</v>
      </c>
      <c r="E21" s="507"/>
      <c r="F21" s="506">
        <f>'SP consuntivo'!D10</f>
        <v>0</v>
      </c>
      <c r="G21" s="508"/>
    </row>
    <row r="22" spans="1:7" s="496" customFormat="1" ht="15" customHeight="1">
      <c r="A22" s="505" t="s">
        <v>412</v>
      </c>
      <c r="B22" s="506">
        <f>'SP consuntivo'!B11</f>
        <v>0</v>
      </c>
      <c r="C22" s="507"/>
      <c r="D22" s="506">
        <f>'SP consuntivo'!C11</f>
        <v>0</v>
      </c>
      <c r="E22" s="507"/>
      <c r="F22" s="506">
        <f>'SP consuntivo'!D11</f>
        <v>0</v>
      </c>
      <c r="G22" s="508"/>
    </row>
    <row r="23" spans="1:7" s="496" customFormat="1" ht="15" customHeight="1">
      <c r="A23" s="505" t="s">
        <v>413</v>
      </c>
      <c r="B23" s="509">
        <f>'SP consuntivo'!B14</f>
        <v>0</v>
      </c>
      <c r="C23" s="507"/>
      <c r="D23" s="509">
        <f>'SP consuntivo'!C14</f>
        <v>0</v>
      </c>
      <c r="E23" s="507"/>
      <c r="F23" s="509">
        <f>'SP consuntivo'!D14</f>
        <v>0</v>
      </c>
      <c r="G23" s="508"/>
    </row>
    <row r="24" spans="1:7" s="496" customFormat="1" ht="15" customHeight="1">
      <c r="A24" s="505" t="s">
        <v>414</v>
      </c>
      <c r="B24" s="509">
        <f>'SP consuntivo'!B15</f>
        <v>0</v>
      </c>
      <c r="C24" s="507"/>
      <c r="D24" s="509">
        <f>'SP consuntivo'!C15</f>
        <v>0</v>
      </c>
      <c r="E24" s="507"/>
      <c r="F24" s="509">
        <f>'SP consuntivo'!D15</f>
        <v>0</v>
      </c>
      <c r="G24" s="508"/>
    </row>
    <row r="25" spans="1:7" s="496" customFormat="1" ht="15" customHeight="1">
      <c r="A25" s="505" t="s">
        <v>415</v>
      </c>
      <c r="B25" s="509">
        <f>'SP consuntivo'!B16</f>
        <v>0</v>
      </c>
      <c r="C25" s="507"/>
      <c r="D25" s="509">
        <f>'SP consuntivo'!C16</f>
        <v>0</v>
      </c>
      <c r="E25" s="507"/>
      <c r="F25" s="509">
        <f>'SP consuntivo'!D16</f>
        <v>0</v>
      </c>
      <c r="G25" s="508"/>
    </row>
    <row r="26" spans="1:7" s="496" customFormat="1" ht="15" customHeight="1">
      <c r="A26" s="505" t="s">
        <v>416</v>
      </c>
      <c r="B26" s="509">
        <f>'SP consuntivo'!B17</f>
        <v>0</v>
      </c>
      <c r="C26" s="507"/>
      <c r="D26" s="509">
        <f>'SP consuntivo'!C17</f>
        <v>0</v>
      </c>
      <c r="E26" s="507"/>
      <c r="F26" s="509">
        <f>'SP consuntivo'!D17</f>
        <v>0</v>
      </c>
      <c r="G26" s="508"/>
    </row>
    <row r="27" spans="1:7" s="496" customFormat="1" ht="15" customHeight="1">
      <c r="A27" s="505" t="s">
        <v>417</v>
      </c>
      <c r="B27" s="509">
        <f>'SP consuntivo'!B18</f>
        <v>0</v>
      </c>
      <c r="C27" s="507"/>
      <c r="D27" s="509">
        <f>'SP consuntivo'!C18</f>
        <v>0</v>
      </c>
      <c r="E27" s="507"/>
      <c r="F27" s="509">
        <f>'SP consuntivo'!D18</f>
        <v>0</v>
      </c>
      <c r="G27" s="508"/>
    </row>
    <row r="28" spans="1:7" s="496" customFormat="1" ht="15" customHeight="1">
      <c r="A28" s="512" t="s">
        <v>166</v>
      </c>
      <c r="B28" s="523">
        <f>SUM(B16:B27)</f>
        <v>0</v>
      </c>
      <c r="C28" s="524" t="e">
        <f>B28/$B$46</f>
        <v>#DIV/0!</v>
      </c>
      <c r="D28" s="523">
        <f>SUM(D16:D27)</f>
        <v>0</v>
      </c>
      <c r="E28" s="525" t="e">
        <f>D28/$D$46</f>
        <v>#DIV/0!</v>
      </c>
      <c r="F28" s="523">
        <f>SUM(F16:F27)</f>
        <v>0</v>
      </c>
      <c r="G28" s="516" t="e">
        <f>F28/$F$46</f>
        <v>#DIV/0!</v>
      </c>
    </row>
    <row r="29" spans="1:7" s="496" customFormat="1" ht="15" customHeight="1">
      <c r="A29" s="526"/>
      <c r="B29" s="517"/>
      <c r="C29" s="527"/>
      <c r="D29" s="519"/>
      <c r="E29" s="527"/>
      <c r="F29" s="519"/>
      <c r="G29" s="528"/>
    </row>
    <row r="30" spans="1:7" s="496" customFormat="1" ht="15" customHeight="1">
      <c r="A30" s="502" t="s">
        <v>554</v>
      </c>
      <c r="B30" s="517"/>
      <c r="C30" s="521"/>
      <c r="D30" s="519"/>
      <c r="E30" s="521"/>
      <c r="F30" s="519"/>
      <c r="G30" s="522"/>
    </row>
    <row r="31" spans="1:7" s="496" customFormat="1" ht="15" customHeight="1">
      <c r="A31" s="505" t="s">
        <v>418</v>
      </c>
      <c r="B31" s="506">
        <f>'SP consuntivo'!B2</f>
        <v>0</v>
      </c>
      <c r="C31" s="507"/>
      <c r="D31" s="506">
        <f>'SP consuntivo'!C2</f>
        <v>0</v>
      </c>
      <c r="E31" s="507"/>
      <c r="F31" s="506">
        <f>'SP consuntivo'!D2</f>
        <v>0</v>
      </c>
      <c r="G31" s="508"/>
    </row>
    <row r="32" spans="1:7" s="496" customFormat="1" ht="15" customHeight="1">
      <c r="A32" s="505" t="s">
        <v>694</v>
      </c>
      <c r="B32" s="509">
        <f>'SP consuntivo'!B23+'SP consuntivo'!B24+'SP consuntivo'!B25+'SP consuntivo'!B26</f>
        <v>0</v>
      </c>
      <c r="C32" s="507"/>
      <c r="D32" s="509">
        <f>'SP consuntivo'!C23+'SP consuntivo'!C24+'SP consuntivo'!C25+'SP consuntivo'!C26</f>
        <v>0</v>
      </c>
      <c r="E32" s="507"/>
      <c r="F32" s="509">
        <f>'SP consuntivo'!D23+'SP consuntivo'!D24+'SP consuntivo'!D25+'SP consuntivo'!D26</f>
        <v>0</v>
      </c>
      <c r="G32" s="508"/>
    </row>
    <row r="33" spans="1:7" s="496" customFormat="1" ht="15" customHeight="1">
      <c r="A33" s="505" t="s">
        <v>419</v>
      </c>
      <c r="B33" s="509">
        <f>'SP consuntivo'!B28+'SP consuntivo'!B31+'SP consuntivo'!B34+'SP consuntivo'!B37</f>
        <v>0</v>
      </c>
      <c r="C33" s="507"/>
      <c r="D33" s="509">
        <f>'SP consuntivo'!C28+'SP consuntivo'!C31+'SP consuntivo'!C34+'SP consuntivo'!C37</f>
        <v>0</v>
      </c>
      <c r="E33" s="507"/>
      <c r="F33" s="509">
        <f>'SP consuntivo'!D28+'SP consuntivo'!D31+'SP consuntivo'!D34+'SP consuntivo'!D37</f>
        <v>0</v>
      </c>
      <c r="G33" s="508"/>
    </row>
    <row r="34" spans="1:7" s="496" customFormat="1" ht="15" customHeight="1">
      <c r="A34" s="505" t="s">
        <v>584</v>
      </c>
      <c r="B34" s="510">
        <v>0</v>
      </c>
      <c r="C34" s="511"/>
      <c r="D34" s="510">
        <v>0</v>
      </c>
      <c r="E34" s="511"/>
      <c r="F34" s="510">
        <v>0</v>
      </c>
      <c r="G34" s="508"/>
    </row>
    <row r="35" spans="1:7" s="496" customFormat="1" ht="15" customHeight="1">
      <c r="A35" s="505" t="s">
        <v>420</v>
      </c>
      <c r="B35" s="509">
        <f>'SP consuntivo'!B40</f>
        <v>0</v>
      </c>
      <c r="C35" s="507"/>
      <c r="D35" s="509">
        <f>'SP consuntivo'!C40</f>
        <v>0</v>
      </c>
      <c r="E35" s="507"/>
      <c r="F35" s="509">
        <f>'SP consuntivo'!D40</f>
        <v>0</v>
      </c>
      <c r="G35" s="508"/>
    </row>
    <row r="36" spans="1:7" s="496" customFormat="1" ht="15" customHeight="1">
      <c r="A36" s="505" t="s">
        <v>421</v>
      </c>
      <c r="B36" s="509">
        <f>'SP consuntivo'!B41</f>
        <v>0</v>
      </c>
      <c r="C36" s="507"/>
      <c r="D36" s="509">
        <f>'SP consuntivo'!C41</f>
        <v>0</v>
      </c>
      <c r="E36" s="507"/>
      <c r="F36" s="509">
        <f>'SP consuntivo'!D41</f>
        <v>0</v>
      </c>
      <c r="G36" s="508"/>
    </row>
    <row r="37" spans="1:7" s="496" customFormat="1" ht="15" customHeight="1">
      <c r="A37" s="505" t="s">
        <v>422</v>
      </c>
      <c r="B37" s="509">
        <f>'SP consuntivo'!B77+'SP consuntivo'!B78+'SP consuntivo'!B79</f>
        <v>0</v>
      </c>
      <c r="C37" s="507"/>
      <c r="D37" s="509">
        <f>'SP consuntivo'!C77+'SP consuntivo'!C78+'SP consuntivo'!C79</f>
        <v>0</v>
      </c>
      <c r="E37" s="507"/>
      <c r="F37" s="509">
        <f>'SP consuntivo'!D77+'SP consuntivo'!D78+'SP consuntivo'!D79</f>
        <v>0</v>
      </c>
      <c r="G37" s="508"/>
    </row>
    <row r="38" spans="1:7" s="496" customFormat="1" ht="15" customHeight="1">
      <c r="A38" s="505" t="s">
        <v>423</v>
      </c>
      <c r="B38" s="509">
        <f>'SP consuntivo'!B80</f>
        <v>0</v>
      </c>
      <c r="C38" s="507"/>
      <c r="D38" s="509">
        <f>'SP consuntivo'!C80</f>
        <v>0</v>
      </c>
      <c r="E38" s="507"/>
      <c r="F38" s="509">
        <f>'SP consuntivo'!D80</f>
        <v>0</v>
      </c>
      <c r="G38" s="508"/>
    </row>
    <row r="39" spans="1:7" s="496" customFormat="1" ht="15" customHeight="1">
      <c r="A39" s="505" t="s">
        <v>424</v>
      </c>
      <c r="B39" s="509">
        <f>'SP consuntivo'!B81</f>
        <v>0</v>
      </c>
      <c r="C39" s="507"/>
      <c r="D39" s="509">
        <f>'SP consuntivo'!C81</f>
        <v>0</v>
      </c>
      <c r="E39" s="507"/>
      <c r="F39" s="509">
        <f>'SP consuntivo'!D81</f>
        <v>0</v>
      </c>
      <c r="G39" s="508"/>
    </row>
    <row r="40" spans="1:7" s="496" customFormat="1" ht="15" customHeight="1">
      <c r="A40" s="505" t="s">
        <v>425</v>
      </c>
      <c r="B40" s="509">
        <f>'SP consuntivo'!B82</f>
        <v>0</v>
      </c>
      <c r="C40" s="507"/>
      <c r="D40" s="509">
        <f>'SP consuntivo'!C82</f>
        <v>0</v>
      </c>
      <c r="E40" s="507"/>
      <c r="F40" s="509">
        <f>'SP consuntivo'!D82</f>
        <v>0</v>
      </c>
      <c r="G40" s="508"/>
    </row>
    <row r="41" spans="1:7" s="496" customFormat="1" ht="15" customHeight="1">
      <c r="A41" s="505" t="s">
        <v>426</v>
      </c>
      <c r="B41" s="509">
        <f>'SP consuntivo'!B85</f>
        <v>0</v>
      </c>
      <c r="C41" s="507"/>
      <c r="D41" s="509">
        <f>'SP consuntivo'!C85</f>
        <v>0</v>
      </c>
      <c r="E41" s="507"/>
      <c r="F41" s="509">
        <f>'SP consuntivo'!D85</f>
        <v>0</v>
      </c>
      <c r="G41" s="508"/>
    </row>
    <row r="42" spans="1:7" s="496" customFormat="1" ht="15" customHeight="1">
      <c r="A42" s="505" t="s">
        <v>427</v>
      </c>
      <c r="B42" s="509">
        <f>'SP consuntivo'!B86</f>
        <v>0</v>
      </c>
      <c r="C42" s="507"/>
      <c r="D42" s="509">
        <f>'SP consuntivo'!C86</f>
        <v>0</v>
      </c>
      <c r="E42" s="507"/>
      <c r="F42" s="509">
        <f>'SP consuntivo'!D86</f>
        <v>0</v>
      </c>
      <c r="G42" s="508"/>
    </row>
    <row r="43" spans="1:7" s="496" customFormat="1" ht="15" customHeight="1">
      <c r="A43" s="505" t="s">
        <v>428</v>
      </c>
      <c r="B43" s="509">
        <f>'SP consuntivo'!B87</f>
        <v>0</v>
      </c>
      <c r="C43" s="507"/>
      <c r="D43" s="509">
        <f>'SP consuntivo'!C87</f>
        <v>0</v>
      </c>
      <c r="E43" s="507"/>
      <c r="F43" s="509">
        <f>'SP consuntivo'!D87</f>
        <v>0</v>
      </c>
      <c r="G43" s="508"/>
    </row>
    <row r="44" spans="1:7" s="496" customFormat="1" ht="15" customHeight="1">
      <c r="A44" s="512" t="s">
        <v>166</v>
      </c>
      <c r="B44" s="523">
        <f>SUM(B31:B43)</f>
        <v>0</v>
      </c>
      <c r="C44" s="525" t="e">
        <f>B44/$B$46</f>
        <v>#DIV/0!</v>
      </c>
      <c r="D44" s="523">
        <f>SUM(D31:D43)</f>
        <v>0</v>
      </c>
      <c r="E44" s="529" t="e">
        <f>D44/$D$46</f>
        <v>#DIV/0!</v>
      </c>
      <c r="F44" s="523">
        <f>SUM(F31:F43)</f>
        <v>0</v>
      </c>
      <c r="G44" s="530" t="e">
        <f>F44/$F$46</f>
        <v>#DIV/0!</v>
      </c>
    </row>
    <row r="45" spans="1:7" s="496" customFormat="1" ht="15" customHeight="1">
      <c r="A45" s="531"/>
      <c r="B45" s="517"/>
      <c r="C45" s="532"/>
      <c r="D45" s="519"/>
      <c r="E45" s="532"/>
      <c r="F45" s="519"/>
      <c r="G45" s="533"/>
    </row>
    <row r="46" spans="1:7" s="496" customFormat="1" ht="15" customHeight="1">
      <c r="A46" s="534" t="s">
        <v>581</v>
      </c>
      <c r="B46" s="523">
        <f>B13+B28+B44</f>
        <v>0</v>
      </c>
      <c r="C46" s="535" t="e">
        <f>C13+C28+C44</f>
        <v>#DIV/0!</v>
      </c>
      <c r="D46" s="523">
        <f>D13+D28+D44</f>
        <v>0</v>
      </c>
      <c r="E46" s="535" t="e">
        <f>E13+E28+E44</f>
        <v>#DIV/0!</v>
      </c>
      <c r="F46" s="523">
        <f>F13+F28+F44</f>
        <v>0</v>
      </c>
      <c r="G46" s="536" t="e">
        <f>F46/$F$46</f>
        <v>#DIV/0!</v>
      </c>
    </row>
    <row r="47" spans="1:7" s="496" customFormat="1" ht="15" customHeight="1">
      <c r="A47" s="537"/>
      <c r="B47" s="538"/>
      <c r="C47" s="539"/>
      <c r="D47" s="538"/>
      <c r="E47" s="539"/>
      <c r="F47" s="538"/>
      <c r="G47" s="540"/>
    </row>
    <row r="48" spans="1:7" s="496" customFormat="1" ht="15" customHeight="1">
      <c r="A48" s="502" t="s">
        <v>555</v>
      </c>
      <c r="B48" s="498"/>
      <c r="C48" s="521"/>
      <c r="D48" s="500"/>
      <c r="E48" s="521"/>
      <c r="F48" s="500"/>
      <c r="G48" s="522"/>
    </row>
    <row r="49" spans="1:7" s="496" customFormat="1" ht="15" customHeight="1">
      <c r="A49" s="505" t="s">
        <v>429</v>
      </c>
      <c r="B49" s="506">
        <f>'SP consuntivo'!B109</f>
        <v>0</v>
      </c>
      <c r="C49" s="541"/>
      <c r="D49" s="506">
        <f>'SP consuntivo'!C109</f>
        <v>0</v>
      </c>
      <c r="E49" s="541"/>
      <c r="F49" s="506">
        <f>'SP consuntivo'!D109</f>
        <v>0</v>
      </c>
      <c r="G49" s="542"/>
    </row>
    <row r="50" spans="1:7" s="496" customFormat="1" ht="15" customHeight="1">
      <c r="A50" s="505" t="s">
        <v>430</v>
      </c>
      <c r="B50" s="509">
        <f>'SP consuntivo'!B130</f>
        <v>0</v>
      </c>
      <c r="C50" s="541"/>
      <c r="D50" s="509">
        <f>'SP consuntivo'!C130</f>
        <v>0</v>
      </c>
      <c r="E50" s="541"/>
      <c r="F50" s="509">
        <f>'SP consuntivo'!D130</f>
        <v>0</v>
      </c>
      <c r="G50" s="542"/>
    </row>
    <row r="51" spans="1:7" s="496" customFormat="1" ht="15" customHeight="1">
      <c r="A51" s="505" t="s">
        <v>431</v>
      </c>
      <c r="B51" s="509">
        <f>'SP consuntivo'!B133</f>
        <v>0</v>
      </c>
      <c r="C51" s="541"/>
      <c r="D51" s="509">
        <f>'SP consuntivo'!C133</f>
        <v>0</v>
      </c>
      <c r="E51" s="541"/>
      <c r="F51" s="509">
        <f>'SP consuntivo'!D133</f>
        <v>0</v>
      </c>
      <c r="G51" s="542"/>
    </row>
    <row r="52" spans="1:7" s="496" customFormat="1" ht="15" customHeight="1">
      <c r="A52" s="505" t="s">
        <v>432</v>
      </c>
      <c r="B52" s="509">
        <f>'SP consuntivo'!B136</f>
        <v>0</v>
      </c>
      <c r="C52" s="541"/>
      <c r="D52" s="509">
        <f>'SP consuntivo'!C136</f>
        <v>0</v>
      </c>
      <c r="E52" s="541"/>
      <c r="F52" s="509">
        <f>'SP consuntivo'!D136</f>
        <v>0</v>
      </c>
      <c r="G52" s="542"/>
    </row>
    <row r="53" spans="1:7" s="496" customFormat="1" ht="15" customHeight="1">
      <c r="A53" s="505" t="s">
        <v>585</v>
      </c>
      <c r="B53" s="543">
        <v>0</v>
      </c>
      <c r="C53" s="544"/>
      <c r="D53" s="543">
        <v>0</v>
      </c>
      <c r="E53" s="544"/>
      <c r="F53" s="543">
        <v>0</v>
      </c>
      <c r="G53" s="542"/>
    </row>
    <row r="54" spans="1:7" s="496" customFormat="1" ht="15" customHeight="1">
      <c r="A54" s="505" t="s">
        <v>433</v>
      </c>
      <c r="B54" s="509">
        <f>'SP consuntivo'!B148</f>
        <v>0</v>
      </c>
      <c r="C54" s="541"/>
      <c r="D54" s="509">
        <f>'SP consuntivo'!C148</f>
        <v>0</v>
      </c>
      <c r="E54" s="541"/>
      <c r="F54" s="509">
        <f>'SP consuntivo'!D148</f>
        <v>0</v>
      </c>
      <c r="G54" s="542"/>
    </row>
    <row r="55" spans="1:7" s="496" customFormat="1" ht="15" customHeight="1">
      <c r="A55" s="505" t="s">
        <v>434</v>
      </c>
      <c r="B55" s="509">
        <f>'SP consuntivo'!B151</f>
        <v>0</v>
      </c>
      <c r="C55" s="541"/>
      <c r="D55" s="509">
        <f>'SP consuntivo'!C151</f>
        <v>0</v>
      </c>
      <c r="E55" s="541"/>
      <c r="F55" s="509">
        <f>'SP consuntivo'!D151</f>
        <v>0</v>
      </c>
      <c r="G55" s="542"/>
    </row>
    <row r="56" spans="1:7" s="496" customFormat="1" ht="15" customHeight="1">
      <c r="A56" s="505" t="s">
        <v>435</v>
      </c>
      <c r="B56" s="509">
        <f>'SP consuntivo'!B154</f>
        <v>0</v>
      </c>
      <c r="C56" s="541"/>
      <c r="D56" s="509">
        <f>'SP consuntivo'!C154</f>
        <v>0</v>
      </c>
      <c r="E56" s="541"/>
      <c r="F56" s="509">
        <f>'SP consuntivo'!D154</f>
        <v>0</v>
      </c>
      <c r="G56" s="542"/>
    </row>
    <row r="57" spans="1:7" s="496" customFormat="1" ht="15" customHeight="1">
      <c r="A57" s="505" t="s">
        <v>436</v>
      </c>
      <c r="B57" s="509">
        <f>'SP consuntivo'!B158</f>
        <v>0</v>
      </c>
      <c r="C57" s="541"/>
      <c r="D57" s="509">
        <f>'SP consuntivo'!C158</f>
        <v>0</v>
      </c>
      <c r="E57" s="541"/>
      <c r="F57" s="509">
        <f>'SP consuntivo'!D158</f>
        <v>0</v>
      </c>
      <c r="G57" s="542"/>
    </row>
    <row r="58" spans="1:7" s="496" customFormat="1" ht="15" customHeight="1">
      <c r="A58" s="512" t="s">
        <v>166</v>
      </c>
      <c r="B58" s="523">
        <f>SUM(B49:B57)</f>
        <v>0</v>
      </c>
      <c r="C58" s="525" t="e">
        <f>B58/$B$87</f>
        <v>#DIV/0!</v>
      </c>
      <c r="D58" s="523">
        <f>SUM(D49:D57)</f>
        <v>0</v>
      </c>
      <c r="E58" s="529" t="e">
        <f>D58/$D$87</f>
        <v>#DIV/0!</v>
      </c>
      <c r="F58" s="523">
        <f>SUM(F49:F57)</f>
        <v>0</v>
      </c>
      <c r="G58" s="530" t="e">
        <f>F58/$F$87</f>
        <v>#DIV/0!</v>
      </c>
    </row>
    <row r="59" spans="1:7" s="496" customFormat="1" ht="15" customHeight="1">
      <c r="A59" s="526"/>
      <c r="B59" s="517"/>
      <c r="C59" s="499"/>
      <c r="D59" s="519"/>
      <c r="E59" s="499"/>
      <c r="F59" s="519"/>
      <c r="G59" s="545"/>
    </row>
    <row r="60" spans="1:7" s="496" customFormat="1" ht="15" customHeight="1">
      <c r="A60" s="502" t="s">
        <v>556</v>
      </c>
      <c r="B60" s="517"/>
      <c r="C60" s="499"/>
      <c r="D60" s="519"/>
      <c r="E60" s="499"/>
      <c r="F60" s="519"/>
      <c r="G60" s="545"/>
    </row>
    <row r="61" spans="1:7" s="496" customFormat="1" ht="15" customHeight="1">
      <c r="A61" s="505" t="s">
        <v>437</v>
      </c>
      <c r="B61" s="506">
        <f>'SP consuntivo'!B108</f>
        <v>0</v>
      </c>
      <c r="C61" s="541"/>
      <c r="D61" s="506">
        <f>'SP consuntivo'!C108</f>
        <v>0</v>
      </c>
      <c r="E61" s="541"/>
      <c r="F61" s="506">
        <f>'SP consuntivo'!D108</f>
        <v>0</v>
      </c>
      <c r="G61" s="542"/>
    </row>
    <row r="62" spans="1:7" s="496" customFormat="1" ht="15" customHeight="1">
      <c r="A62" s="505" t="s">
        <v>438</v>
      </c>
      <c r="B62" s="509">
        <f>'SP consuntivo'!B110</f>
        <v>0</v>
      </c>
      <c r="C62" s="541"/>
      <c r="D62" s="509">
        <f>'SP consuntivo'!C110</f>
        <v>0</v>
      </c>
      <c r="E62" s="541"/>
      <c r="F62" s="509">
        <f>'SP consuntivo'!D110</f>
        <v>0</v>
      </c>
      <c r="G62" s="542"/>
    </row>
    <row r="63" spans="1:7" s="496" customFormat="1" ht="15" customHeight="1">
      <c r="A63" s="505" t="s">
        <v>439</v>
      </c>
      <c r="B63" s="509">
        <f>'SP consuntivo'!B112</f>
        <v>0</v>
      </c>
      <c r="C63" s="541"/>
      <c r="D63" s="509">
        <f>'SP consuntivo'!C112</f>
        <v>0</v>
      </c>
      <c r="E63" s="541"/>
      <c r="F63" s="509">
        <f>'SP consuntivo'!D112</f>
        <v>0</v>
      </c>
      <c r="G63" s="542"/>
    </row>
    <row r="64" spans="1:7" s="496" customFormat="1" ht="15" customHeight="1">
      <c r="A64" s="512" t="s">
        <v>166</v>
      </c>
      <c r="B64" s="523">
        <f>SUM(B61:B63)</f>
        <v>0</v>
      </c>
      <c r="C64" s="525" t="e">
        <f>B64/$B$87</f>
        <v>#DIV/0!</v>
      </c>
      <c r="D64" s="523">
        <f>SUM(D61:D63)</f>
        <v>0</v>
      </c>
      <c r="E64" s="529" t="e">
        <f>D64/$D$87</f>
        <v>#DIV/0!</v>
      </c>
      <c r="F64" s="523">
        <f>SUM(F61:F63)</f>
        <v>0</v>
      </c>
      <c r="G64" s="530" t="e">
        <f>F64/$F$87</f>
        <v>#DIV/0!</v>
      </c>
    </row>
    <row r="65" spans="1:7" s="496" customFormat="1" ht="15" customHeight="1">
      <c r="A65" s="526"/>
      <c r="B65" s="517"/>
      <c r="C65" s="499"/>
      <c r="D65" s="519"/>
      <c r="E65" s="499"/>
      <c r="F65" s="519"/>
      <c r="G65" s="545"/>
    </row>
    <row r="66" spans="1:7" s="496" customFormat="1" ht="15" customHeight="1">
      <c r="A66" s="502" t="s">
        <v>478</v>
      </c>
      <c r="B66" s="517"/>
      <c r="C66" s="499"/>
      <c r="D66" s="519"/>
      <c r="E66" s="499"/>
      <c r="F66" s="519"/>
      <c r="G66" s="545"/>
    </row>
    <row r="67" spans="1:7" s="496" customFormat="1" ht="15" customHeight="1">
      <c r="A67" s="505" t="s">
        <v>440</v>
      </c>
      <c r="B67" s="506">
        <f>'SP consuntivo'!B115</f>
        <v>0</v>
      </c>
      <c r="C67" s="541"/>
      <c r="D67" s="506">
        <f>'SP consuntivo'!C115</f>
        <v>0</v>
      </c>
      <c r="E67" s="541"/>
      <c r="F67" s="506">
        <f>'SP consuntivo'!D115</f>
        <v>0</v>
      </c>
      <c r="G67" s="542"/>
    </row>
    <row r="68" spans="1:7" s="496" customFormat="1" ht="15" customHeight="1">
      <c r="A68" s="505" t="s">
        <v>441</v>
      </c>
      <c r="B68" s="509">
        <f>'SP consuntivo'!B118</f>
        <v>0</v>
      </c>
      <c r="C68" s="541"/>
      <c r="D68" s="509">
        <f>'SP consuntivo'!C118</f>
        <v>0</v>
      </c>
      <c r="E68" s="541"/>
      <c r="F68" s="509">
        <f>'SP consuntivo'!D118</f>
        <v>0</v>
      </c>
      <c r="G68" s="542"/>
    </row>
    <row r="69" spans="1:7" s="496" customFormat="1" ht="15" customHeight="1">
      <c r="A69" s="505" t="s">
        <v>442</v>
      </c>
      <c r="B69" s="509">
        <f>'SP consuntivo'!B121</f>
        <v>0</v>
      </c>
      <c r="C69" s="541"/>
      <c r="D69" s="509">
        <f>'SP consuntivo'!C121</f>
        <v>0</v>
      </c>
      <c r="E69" s="541"/>
      <c r="F69" s="509">
        <f>'SP consuntivo'!D121</f>
        <v>0</v>
      </c>
      <c r="G69" s="542"/>
    </row>
    <row r="70" spans="1:7" s="496" customFormat="1" ht="15" customHeight="1">
      <c r="A70" s="505" t="s">
        <v>443</v>
      </c>
      <c r="B70" s="509">
        <f>'SP consuntivo'!B124</f>
        <v>0</v>
      </c>
      <c r="C70" s="541"/>
      <c r="D70" s="509">
        <f>'SP consuntivo'!C124</f>
        <v>0</v>
      </c>
      <c r="E70" s="541"/>
      <c r="F70" s="509">
        <f>'SP consuntivo'!D124</f>
        <v>0</v>
      </c>
      <c r="G70" s="542"/>
    </row>
    <row r="71" spans="1:7" s="496" customFormat="1" ht="15" customHeight="1">
      <c r="A71" s="505" t="s">
        <v>444</v>
      </c>
      <c r="B71" s="509">
        <f>'SP consuntivo'!B127</f>
        <v>0</v>
      </c>
      <c r="C71" s="541"/>
      <c r="D71" s="509">
        <f>'SP consuntivo'!C127</f>
        <v>0</v>
      </c>
      <c r="E71" s="541"/>
      <c r="F71" s="509">
        <f>'SP consuntivo'!D127</f>
        <v>0</v>
      </c>
      <c r="G71" s="542"/>
    </row>
    <row r="72" spans="1:7" s="496" customFormat="1" ht="15" customHeight="1">
      <c r="A72" s="505" t="s">
        <v>586</v>
      </c>
      <c r="B72" s="510">
        <v>0</v>
      </c>
      <c r="C72" s="544"/>
      <c r="D72" s="510">
        <v>0</v>
      </c>
      <c r="E72" s="544"/>
      <c r="F72" s="510">
        <v>0</v>
      </c>
      <c r="G72" s="542"/>
    </row>
    <row r="73" spans="1:7" s="496" customFormat="1" ht="15" customHeight="1">
      <c r="A73" s="512" t="s">
        <v>166</v>
      </c>
      <c r="B73" s="523">
        <f>SUM(B67:B72)</f>
        <v>0</v>
      </c>
      <c r="C73" s="525" t="e">
        <f>B73/$B$87</f>
        <v>#DIV/0!</v>
      </c>
      <c r="D73" s="523">
        <f>SUM(D67:D72)</f>
        <v>0</v>
      </c>
      <c r="E73" s="529" t="e">
        <f>D73/$D$87</f>
        <v>#DIV/0!</v>
      </c>
      <c r="F73" s="523">
        <f>SUM(F67:F72)</f>
        <v>0</v>
      </c>
      <c r="G73" s="530" t="e">
        <f>F73/$F$87</f>
        <v>#DIV/0!</v>
      </c>
    </row>
    <row r="74" spans="1:7" s="496" customFormat="1" ht="15" customHeight="1">
      <c r="A74" s="526"/>
      <c r="B74" s="517"/>
      <c r="C74" s="499"/>
      <c r="D74" s="519"/>
      <c r="E74" s="499"/>
      <c r="F74" s="519"/>
      <c r="G74" s="545"/>
    </row>
    <row r="75" spans="1:7" s="496" customFormat="1" ht="15" customHeight="1">
      <c r="A75" s="502" t="s">
        <v>557</v>
      </c>
      <c r="B75" s="517"/>
      <c r="C75" s="499"/>
      <c r="D75" s="519"/>
      <c r="E75" s="499"/>
      <c r="F75" s="519"/>
      <c r="G75" s="545"/>
    </row>
    <row r="76" spans="1:7" s="496" customFormat="1" ht="15" customHeight="1">
      <c r="A76" s="505" t="s">
        <v>445</v>
      </c>
      <c r="B76" s="506">
        <f>'SP consuntivo'!B97</f>
        <v>0</v>
      </c>
      <c r="C76" s="541"/>
      <c r="D76" s="506">
        <f>'SP consuntivo'!C97</f>
        <v>0</v>
      </c>
      <c r="E76" s="541"/>
      <c r="F76" s="506">
        <f>'SP consuntivo'!D97</f>
        <v>0</v>
      </c>
      <c r="G76" s="542"/>
    </row>
    <row r="77" spans="1:7" s="496" customFormat="1" ht="15" customHeight="1">
      <c r="A77" s="505" t="s">
        <v>446</v>
      </c>
      <c r="B77" s="506">
        <f>'SP consuntivo'!B98</f>
        <v>0</v>
      </c>
      <c r="C77" s="541"/>
      <c r="D77" s="506">
        <f>'SP consuntivo'!C98</f>
        <v>0</v>
      </c>
      <c r="E77" s="541"/>
      <c r="F77" s="506">
        <f>'SP consuntivo'!D98</f>
        <v>0</v>
      </c>
      <c r="G77" s="542"/>
    </row>
    <row r="78" spans="1:7" s="496" customFormat="1" ht="15" customHeight="1">
      <c r="A78" s="505" t="s">
        <v>447</v>
      </c>
      <c r="B78" s="506">
        <f>'SP consuntivo'!B99</f>
        <v>0</v>
      </c>
      <c r="C78" s="541"/>
      <c r="D78" s="506">
        <f>'SP consuntivo'!C99</f>
        <v>0</v>
      </c>
      <c r="E78" s="541"/>
      <c r="F78" s="506">
        <f>'SP consuntivo'!D99</f>
        <v>0</v>
      </c>
      <c r="G78" s="542"/>
    </row>
    <row r="79" spans="1:7" s="496" customFormat="1" ht="15" customHeight="1">
      <c r="A79" s="505" t="s">
        <v>448</v>
      </c>
      <c r="B79" s="506">
        <f>'SP consuntivo'!B100</f>
        <v>0</v>
      </c>
      <c r="C79" s="541"/>
      <c r="D79" s="506">
        <f>'SP consuntivo'!C100</f>
        <v>0</v>
      </c>
      <c r="E79" s="541"/>
      <c r="F79" s="506">
        <f>'SP consuntivo'!D100</f>
        <v>0</v>
      </c>
      <c r="G79" s="542"/>
    </row>
    <row r="80" spans="1:7" s="496" customFormat="1" ht="15" customHeight="1">
      <c r="A80" s="505" t="s">
        <v>449</v>
      </c>
      <c r="B80" s="506">
        <f>'SP consuntivo'!B101</f>
        <v>0</v>
      </c>
      <c r="C80" s="541"/>
      <c r="D80" s="506">
        <f>'SP consuntivo'!C101</f>
        <v>0</v>
      </c>
      <c r="E80" s="541"/>
      <c r="F80" s="506">
        <f>'SP consuntivo'!D101</f>
        <v>0</v>
      </c>
      <c r="G80" s="542"/>
    </row>
    <row r="81" spans="1:7" s="496" customFormat="1" ht="15" customHeight="1">
      <c r="A81" s="505" t="s">
        <v>450</v>
      </c>
      <c r="B81" s="506">
        <f>'SP consuntivo'!B102</f>
        <v>0</v>
      </c>
      <c r="C81" s="541"/>
      <c r="D81" s="506">
        <f>'SP consuntivo'!C102</f>
        <v>0</v>
      </c>
      <c r="E81" s="541"/>
      <c r="F81" s="506">
        <f>'SP consuntivo'!D102</f>
        <v>0</v>
      </c>
      <c r="G81" s="542"/>
    </row>
    <row r="82" spans="1:7" s="496" customFormat="1" ht="15" customHeight="1">
      <c r="A82" s="505" t="s">
        <v>451</v>
      </c>
      <c r="B82" s="506">
        <f>'SP consuntivo'!B103</f>
        <v>0</v>
      </c>
      <c r="C82" s="541"/>
      <c r="D82" s="506">
        <f>'SP consuntivo'!C103</f>
        <v>0</v>
      </c>
      <c r="E82" s="541"/>
      <c r="F82" s="506">
        <f>'SP consuntivo'!D103</f>
        <v>0</v>
      </c>
      <c r="G82" s="542"/>
    </row>
    <row r="83" spans="1:7" s="496" customFormat="1" ht="15" customHeight="1">
      <c r="A83" s="505" t="s">
        <v>452</v>
      </c>
      <c r="B83" s="506">
        <f>'SP consuntivo'!B104</f>
        <v>0</v>
      </c>
      <c r="C83" s="541"/>
      <c r="D83" s="506">
        <f>'SP consuntivo'!C104</f>
        <v>0</v>
      </c>
      <c r="E83" s="541"/>
      <c r="F83" s="506">
        <f>'SP consuntivo'!D104</f>
        <v>0</v>
      </c>
      <c r="G83" s="542"/>
    </row>
    <row r="84" spans="1:7" s="496" customFormat="1" ht="15" customHeight="1">
      <c r="A84" s="505" t="s">
        <v>453</v>
      </c>
      <c r="B84" s="506">
        <f>'SP consuntivo'!B105</f>
        <v>0</v>
      </c>
      <c r="C84" s="541"/>
      <c r="D84" s="506">
        <f>'SP consuntivo'!C105</f>
        <v>0</v>
      </c>
      <c r="E84" s="541"/>
      <c r="F84" s="506">
        <f>'SP consuntivo'!D105</f>
        <v>0</v>
      </c>
      <c r="G84" s="542"/>
    </row>
    <row r="85" spans="1:7" s="496" customFormat="1" ht="15" customHeight="1">
      <c r="A85" s="512" t="s">
        <v>166</v>
      </c>
      <c r="B85" s="523">
        <f>SUM(B76:B84)</f>
        <v>0</v>
      </c>
      <c r="C85" s="525" t="e">
        <f>B85/$B$87</f>
        <v>#DIV/0!</v>
      </c>
      <c r="D85" s="523">
        <f>SUM(D76:D84)</f>
        <v>0</v>
      </c>
      <c r="E85" s="529" t="e">
        <f>D85/$D$87</f>
        <v>#DIV/0!</v>
      </c>
      <c r="F85" s="523">
        <f>SUM(F76:F84)</f>
        <v>0</v>
      </c>
      <c r="G85" s="530" t="e">
        <f>F85/$F$87</f>
        <v>#DIV/0!</v>
      </c>
    </row>
    <row r="86" spans="1:7" s="496" customFormat="1" ht="15" customHeight="1">
      <c r="A86" s="526"/>
      <c r="B86" s="517"/>
      <c r="C86" s="499"/>
      <c r="D86" s="519"/>
      <c r="E86" s="499"/>
      <c r="F86" s="519"/>
      <c r="G86" s="545"/>
    </row>
    <row r="87" spans="1:7" s="496" customFormat="1" ht="15" customHeight="1" thickBot="1">
      <c r="A87" s="546" t="s">
        <v>582</v>
      </c>
      <c r="B87" s="547">
        <f>B58+B64+B73+B85</f>
        <v>0</v>
      </c>
      <c r="C87" s="548" t="e">
        <f>C58+C64+C73+C85</f>
        <v>#DIV/0!</v>
      </c>
      <c r="D87" s="547">
        <f>D58+D64+D73+D85</f>
        <v>0</v>
      </c>
      <c r="E87" s="548" t="e">
        <f>D87/$D$87</f>
        <v>#DIV/0!</v>
      </c>
      <c r="F87" s="547">
        <f>F58+F64+F73+F85</f>
        <v>0</v>
      </c>
      <c r="G87" s="549" t="e">
        <f>F87/$F$87</f>
        <v>#DIV/0!</v>
      </c>
    </row>
    <row r="88" spans="1:7" s="496" customFormat="1" ht="15" customHeight="1">
      <c r="A88" s="550"/>
      <c r="B88" s="538"/>
      <c r="C88" s="539"/>
      <c r="D88" s="538"/>
      <c r="E88" s="539"/>
      <c r="F88" s="538"/>
      <c r="G88" s="539"/>
    </row>
    <row r="89" spans="1:7" s="496" customFormat="1" ht="15" customHeight="1">
      <c r="A89" s="551" t="s">
        <v>520</v>
      </c>
      <c r="B89" s="552">
        <f>IF(B46=B87,0,B46-B87)</f>
        <v>0</v>
      </c>
      <c r="C89" s="552"/>
      <c r="D89" s="552">
        <f>IF(D46=D87,0,D46-D87)</f>
        <v>0</v>
      </c>
      <c r="E89" s="552"/>
      <c r="F89" s="552">
        <f>IF(F46=F87,0,F46-F87)</f>
        <v>0</v>
      </c>
      <c r="G89" s="553"/>
    </row>
    <row r="90" spans="1:7" s="496" customFormat="1" ht="15" customHeight="1" thickBot="1">
      <c r="A90" s="551"/>
      <c r="B90" s="552"/>
      <c r="C90" s="552"/>
      <c r="D90" s="552"/>
      <c r="E90" s="552"/>
      <c r="F90" s="552"/>
      <c r="G90" s="553"/>
    </row>
    <row r="91" spans="1:7" s="496" customFormat="1" ht="15" customHeight="1">
      <c r="A91" s="492" t="s">
        <v>454</v>
      </c>
      <c r="B91" s="215">
        <f>B1</f>
        <v>2022</v>
      </c>
      <c r="C91" s="554" t="s">
        <v>397</v>
      </c>
      <c r="D91" s="215">
        <f>B91+1</f>
        <v>2023</v>
      </c>
      <c r="E91" s="555" t="s">
        <v>397</v>
      </c>
      <c r="F91" s="215">
        <f>D91+1</f>
        <v>2024</v>
      </c>
      <c r="G91" s="556" t="s">
        <v>397</v>
      </c>
    </row>
    <row r="92" spans="1:7" s="496" customFormat="1" ht="15" customHeight="1">
      <c r="A92" s="557"/>
      <c r="B92" s="498"/>
      <c r="C92" s="558"/>
      <c r="D92" s="500"/>
      <c r="E92" s="559"/>
      <c r="F92" s="500"/>
      <c r="G92" s="560"/>
    </row>
    <row r="93" spans="1:7" s="496" customFormat="1" ht="15" customHeight="1">
      <c r="A93" s="505" t="s">
        <v>455</v>
      </c>
      <c r="B93" s="506">
        <f>B9+B10+B11</f>
        <v>0</v>
      </c>
      <c r="C93" s="541"/>
      <c r="D93" s="506">
        <f>D9+D10+D11</f>
        <v>0</v>
      </c>
      <c r="E93" s="541"/>
      <c r="F93" s="506">
        <f>F9+F10+F11</f>
        <v>0</v>
      </c>
      <c r="G93" s="542"/>
    </row>
    <row r="94" spans="1:7" s="496" customFormat="1" ht="15" customHeight="1">
      <c r="A94" s="505" t="s">
        <v>456</v>
      </c>
      <c r="B94" s="509">
        <f>B4+B5+B6+B7+B8</f>
        <v>0</v>
      </c>
      <c r="C94" s="541"/>
      <c r="D94" s="509">
        <f>D4+D5+D6+D7+D8</f>
        <v>0</v>
      </c>
      <c r="E94" s="541"/>
      <c r="F94" s="509">
        <f>F4+F5+F6+F7+F8</f>
        <v>0</v>
      </c>
      <c r="G94" s="542"/>
    </row>
    <row r="95" spans="1:7" s="496" customFormat="1" ht="15" customHeight="1">
      <c r="A95" s="505" t="s">
        <v>457</v>
      </c>
      <c r="B95" s="509">
        <f>B12</f>
        <v>0</v>
      </c>
      <c r="C95" s="541"/>
      <c r="D95" s="509">
        <f>D12</f>
        <v>0</v>
      </c>
      <c r="E95" s="541"/>
      <c r="F95" s="509">
        <f>F12</f>
        <v>0</v>
      </c>
      <c r="G95" s="542"/>
    </row>
    <row r="96" spans="1:7" s="496" customFormat="1" ht="15" customHeight="1">
      <c r="A96" s="512" t="s">
        <v>558</v>
      </c>
      <c r="B96" s="523">
        <f>SUM(B93:B95)</f>
        <v>0</v>
      </c>
      <c r="C96" s="525" t="e">
        <f>B96/$B$126</f>
        <v>#DIV/0!</v>
      </c>
      <c r="D96" s="523">
        <f>SUM(D93:D95)</f>
        <v>0</v>
      </c>
      <c r="E96" s="529" t="e">
        <f>D96/$D$126</f>
        <v>#DIV/0!</v>
      </c>
      <c r="F96" s="523">
        <f>SUM(F93:F95)</f>
        <v>0</v>
      </c>
      <c r="G96" s="530" t="e">
        <f>F96/$F$126</f>
        <v>#DIV/0!</v>
      </c>
    </row>
    <row r="97" spans="1:7" s="496" customFormat="1" ht="15" customHeight="1">
      <c r="A97" s="561"/>
      <c r="B97" s="562"/>
      <c r="C97" s="563"/>
      <c r="D97" s="564"/>
      <c r="E97" s="563"/>
      <c r="F97" s="564"/>
      <c r="G97" s="565"/>
    </row>
    <row r="98" spans="1:7" s="496" customFormat="1" ht="15" customHeight="1">
      <c r="A98" s="505" t="s">
        <v>458</v>
      </c>
      <c r="B98" s="506">
        <f>B51</f>
        <v>0</v>
      </c>
      <c r="C98" s="541"/>
      <c r="D98" s="506">
        <f>D51</f>
        <v>0</v>
      </c>
      <c r="E98" s="541"/>
      <c r="F98" s="506">
        <f>F51</f>
        <v>0</v>
      </c>
      <c r="G98" s="542"/>
    </row>
    <row r="99" spans="1:7" s="496" customFormat="1" ht="15" customHeight="1">
      <c r="A99" s="505" t="s">
        <v>459</v>
      </c>
      <c r="B99" s="509">
        <f>B49</f>
        <v>0</v>
      </c>
      <c r="C99" s="541"/>
      <c r="D99" s="509">
        <f>D49</f>
        <v>0</v>
      </c>
      <c r="E99" s="541"/>
      <c r="F99" s="509">
        <f>F49</f>
        <v>0</v>
      </c>
      <c r="G99" s="542"/>
    </row>
    <row r="100" spans="1:7" s="496" customFormat="1" ht="15" customHeight="1">
      <c r="A100" s="505" t="s">
        <v>460</v>
      </c>
      <c r="B100" s="509">
        <f>B50+B52+B53+B54+B55+B56</f>
        <v>0</v>
      </c>
      <c r="C100" s="541"/>
      <c r="D100" s="509">
        <f>D50+D52+D53+D54+D55+D56</f>
        <v>0</v>
      </c>
      <c r="E100" s="541"/>
      <c r="F100" s="509">
        <f>F50+F52+F53+F54+F55+F56</f>
        <v>0</v>
      </c>
      <c r="G100" s="542"/>
    </row>
    <row r="101" spans="1:7" s="496" customFormat="1" ht="15" customHeight="1">
      <c r="A101" s="505" t="s">
        <v>461</v>
      </c>
      <c r="B101" s="509">
        <f>B57</f>
        <v>0</v>
      </c>
      <c r="C101" s="541"/>
      <c r="D101" s="509">
        <f>D57</f>
        <v>0</v>
      </c>
      <c r="E101" s="541"/>
      <c r="F101" s="509">
        <f>F57</f>
        <v>0</v>
      </c>
      <c r="G101" s="542"/>
    </row>
    <row r="102" spans="1:7" s="496" customFormat="1" ht="15" customHeight="1">
      <c r="A102" s="512" t="s">
        <v>559</v>
      </c>
      <c r="B102" s="523">
        <f>SUM(B98:B101)</f>
        <v>0</v>
      </c>
      <c r="C102" s="525" t="e">
        <f>B102/$B$126</f>
        <v>#DIV/0!</v>
      </c>
      <c r="D102" s="523">
        <f>SUM(D98:D101)</f>
        <v>0</v>
      </c>
      <c r="E102" s="529" t="e">
        <f>D102/$D$126</f>
        <v>#DIV/0!</v>
      </c>
      <c r="F102" s="523">
        <f>SUM(F98:F101)</f>
        <v>0</v>
      </c>
      <c r="G102" s="530" t="e">
        <f>F102/$F$126</f>
        <v>#DIV/0!</v>
      </c>
    </row>
    <row r="103" spans="1:7" s="496" customFormat="1" ht="15" customHeight="1">
      <c r="A103" s="534" t="s">
        <v>560</v>
      </c>
      <c r="B103" s="566">
        <f>B96-B102</f>
        <v>0</v>
      </c>
      <c r="C103" s="524" t="e">
        <f>B103/$B$126</f>
        <v>#DIV/0!</v>
      </c>
      <c r="D103" s="566">
        <f>D96-D102</f>
        <v>0</v>
      </c>
      <c r="E103" s="524" t="e">
        <f>D103/$D$126</f>
        <v>#DIV/0!</v>
      </c>
      <c r="F103" s="566">
        <f>F96-F102</f>
        <v>0</v>
      </c>
      <c r="G103" s="567" t="e">
        <f>F103/$F$126</f>
        <v>#DIV/0!</v>
      </c>
    </row>
    <row r="104" spans="1:7" s="496" customFormat="1" ht="15" customHeight="1">
      <c r="A104" s="561"/>
      <c r="B104" s="517"/>
      <c r="C104" s="499"/>
      <c r="D104" s="519"/>
      <c r="E104" s="499"/>
      <c r="F104" s="519"/>
      <c r="G104" s="545"/>
    </row>
    <row r="105" spans="1:7" s="496" customFormat="1" ht="15" customHeight="1">
      <c r="A105" s="505" t="s">
        <v>462</v>
      </c>
      <c r="B105" s="506">
        <f>B16+B17+B18+B19+B20+B21+B22</f>
        <v>0</v>
      </c>
      <c r="C105" s="541"/>
      <c r="D105" s="506">
        <f>D16+D17+D18+D19+D20+D21+D22</f>
        <v>0</v>
      </c>
      <c r="E105" s="541"/>
      <c r="F105" s="506">
        <f>F16+F17+F18+F19+F20+F21+F22</f>
        <v>0</v>
      </c>
      <c r="G105" s="542"/>
    </row>
    <row r="106" spans="1:7" s="496" customFormat="1" ht="15" customHeight="1">
      <c r="A106" s="505" t="s">
        <v>463</v>
      </c>
      <c r="B106" s="509">
        <f>B23+B24+B25+B26+B27</f>
        <v>0</v>
      </c>
      <c r="C106" s="541"/>
      <c r="D106" s="509">
        <f>D23+D24+D25+D26+D27</f>
        <v>0</v>
      </c>
      <c r="E106" s="541"/>
      <c r="F106" s="509">
        <f>F23+F24+F25+F26+F27</f>
        <v>0</v>
      </c>
      <c r="G106" s="542"/>
    </row>
    <row r="107" spans="1:7" s="496" customFormat="1" ht="15" customHeight="1">
      <c r="A107" s="512" t="s">
        <v>561</v>
      </c>
      <c r="B107" s="523">
        <f>SUM(B105:B106)</f>
        <v>0</v>
      </c>
      <c r="C107" s="524" t="e">
        <f>B107/$B$126</f>
        <v>#DIV/0!</v>
      </c>
      <c r="D107" s="523">
        <f>SUM(D105:D106)</f>
        <v>0</v>
      </c>
      <c r="E107" s="524" t="e">
        <f>D107/$D$126</f>
        <v>#DIV/0!</v>
      </c>
      <c r="F107" s="523">
        <f>SUM(F105:F106)</f>
        <v>0</v>
      </c>
      <c r="G107" s="516" t="e">
        <f>F107/$F$126</f>
        <v>#DIV/0!</v>
      </c>
    </row>
    <row r="108" spans="1:7" s="496" customFormat="1" ht="15" customHeight="1">
      <c r="A108" s="561"/>
      <c r="B108" s="517"/>
      <c r="C108" s="499"/>
      <c r="D108" s="519"/>
      <c r="E108" s="499"/>
      <c r="F108" s="519"/>
      <c r="G108" s="545"/>
    </row>
    <row r="109" spans="1:7" s="496" customFormat="1" ht="15" customHeight="1">
      <c r="A109" s="505" t="s">
        <v>464</v>
      </c>
      <c r="B109" s="506">
        <f>B61</f>
        <v>0</v>
      </c>
      <c r="C109" s="541"/>
      <c r="D109" s="506">
        <f>D61</f>
        <v>0</v>
      </c>
      <c r="E109" s="541"/>
      <c r="F109" s="506">
        <f>F61</f>
        <v>0</v>
      </c>
      <c r="G109" s="542"/>
    </row>
    <row r="110" spans="1:7" s="496" customFormat="1" ht="15" customHeight="1">
      <c r="A110" s="505" t="s">
        <v>465</v>
      </c>
      <c r="B110" s="509">
        <f>B62</f>
        <v>0</v>
      </c>
      <c r="C110" s="541"/>
      <c r="D110" s="509">
        <f>D62</f>
        <v>0</v>
      </c>
      <c r="E110" s="541"/>
      <c r="F110" s="509">
        <f>F62</f>
        <v>0</v>
      </c>
      <c r="G110" s="542"/>
    </row>
    <row r="111" spans="1:7" s="496" customFormat="1" ht="15" customHeight="1">
      <c r="A111" s="505" t="s">
        <v>90</v>
      </c>
      <c r="B111" s="509">
        <f>B63</f>
        <v>0</v>
      </c>
      <c r="C111" s="541"/>
      <c r="D111" s="509">
        <f>D63</f>
        <v>0</v>
      </c>
      <c r="E111" s="541"/>
      <c r="F111" s="509">
        <f>F63</f>
        <v>0</v>
      </c>
      <c r="G111" s="542"/>
    </row>
    <row r="112" spans="1:7" s="496" customFormat="1" ht="15" customHeight="1">
      <c r="A112" s="512" t="s">
        <v>562</v>
      </c>
      <c r="B112" s="513">
        <f>SUM(B109:B111)</f>
        <v>0</v>
      </c>
      <c r="C112" s="515" t="e">
        <f>B112/$B$126</f>
        <v>#DIV/0!</v>
      </c>
      <c r="D112" s="513">
        <f>SUM(D109:D111)</f>
        <v>0</v>
      </c>
      <c r="E112" s="568" t="e">
        <f>D112/$D$126</f>
        <v>#DIV/0!</v>
      </c>
      <c r="F112" s="513">
        <f>SUM(F109:F111)</f>
        <v>0</v>
      </c>
      <c r="G112" s="569" t="e">
        <f>F112/$F$126</f>
        <v>#DIV/0!</v>
      </c>
    </row>
    <row r="113" spans="1:7" s="496" customFormat="1" ht="15" customHeight="1">
      <c r="A113" s="570"/>
      <c r="B113" s="517"/>
      <c r="C113" s="499"/>
      <c r="D113" s="519"/>
      <c r="E113" s="499"/>
      <c r="F113" s="519"/>
      <c r="G113" s="545"/>
    </row>
    <row r="114" spans="1:7" s="496" customFormat="1" ht="15" customHeight="1">
      <c r="A114" s="534" t="s">
        <v>564</v>
      </c>
      <c r="B114" s="571">
        <f>B107-B112</f>
        <v>0</v>
      </c>
      <c r="C114" s="572" t="e">
        <f>B114/$B$126</f>
        <v>#DIV/0!</v>
      </c>
      <c r="D114" s="571">
        <f>D107-D112</f>
        <v>0</v>
      </c>
      <c r="E114" s="572" t="e">
        <f>D114/$D$126</f>
        <v>#DIV/0!</v>
      </c>
      <c r="F114" s="571">
        <f>F107-F112</f>
        <v>0</v>
      </c>
      <c r="G114" s="573" t="e">
        <f>F114/$F$126</f>
        <v>#DIV/0!</v>
      </c>
    </row>
    <row r="115" spans="1:7" s="496" customFormat="1" ht="15" customHeight="1">
      <c r="A115" s="534" t="s">
        <v>563</v>
      </c>
      <c r="B115" s="523">
        <f>B103+B114</f>
        <v>0</v>
      </c>
      <c r="C115" s="524" t="e">
        <f>B115/$B$126</f>
        <v>#DIV/0!</v>
      </c>
      <c r="D115" s="523">
        <f>D103+D114</f>
        <v>0</v>
      </c>
      <c r="E115" s="524" t="e">
        <f>D115/$D$126</f>
        <v>#DIV/0!</v>
      </c>
      <c r="F115" s="523">
        <f>F103+F114</f>
        <v>0</v>
      </c>
      <c r="G115" s="516" t="e">
        <f>F115/$F$126</f>
        <v>#DIV/0!</v>
      </c>
    </row>
    <row r="116" spans="1:7" s="496" customFormat="1" ht="15" customHeight="1">
      <c r="A116" s="561"/>
      <c r="B116" s="517"/>
      <c r="C116" s="499"/>
      <c r="D116" s="519"/>
      <c r="E116" s="499"/>
      <c r="F116" s="519"/>
      <c r="G116" s="545"/>
    </row>
    <row r="117" spans="1:7" s="496" customFormat="1" ht="15" customHeight="1">
      <c r="A117" s="505" t="s">
        <v>466</v>
      </c>
      <c r="B117" s="506">
        <f>B31</f>
        <v>0</v>
      </c>
      <c r="C117" s="541"/>
      <c r="D117" s="506">
        <f>D31</f>
        <v>0</v>
      </c>
      <c r="E117" s="541"/>
      <c r="F117" s="506">
        <f>F31</f>
        <v>0</v>
      </c>
      <c r="G117" s="542"/>
    </row>
    <row r="118" spans="1:7" s="496" customFormat="1" ht="15" customHeight="1">
      <c r="A118" s="505" t="s">
        <v>467</v>
      </c>
      <c r="B118" s="509">
        <f>B32+B37+B38</f>
        <v>0</v>
      </c>
      <c r="C118" s="541"/>
      <c r="D118" s="509">
        <f>D32+D37+D38</f>
        <v>0</v>
      </c>
      <c r="E118" s="541"/>
      <c r="F118" s="509">
        <f>F32+F37+F38</f>
        <v>0</v>
      </c>
      <c r="G118" s="542"/>
    </row>
    <row r="119" spans="1:7" s="496" customFormat="1" ht="15" customHeight="1">
      <c r="A119" s="505" t="s">
        <v>588</v>
      </c>
      <c r="B119" s="509">
        <f>B33+B34</f>
        <v>0</v>
      </c>
      <c r="C119" s="541"/>
      <c r="D119" s="509">
        <f>D33+D34</f>
        <v>0</v>
      </c>
      <c r="E119" s="541"/>
      <c r="F119" s="509">
        <f>F33+F34</f>
        <v>0</v>
      </c>
      <c r="G119" s="542"/>
    </row>
    <row r="120" spans="1:7" s="496" customFormat="1" ht="15" customHeight="1">
      <c r="A120" s="505" t="s">
        <v>468</v>
      </c>
      <c r="B120" s="509">
        <f>B35+B40</f>
        <v>0</v>
      </c>
      <c r="C120" s="541"/>
      <c r="D120" s="509">
        <f>D35+D40</f>
        <v>0</v>
      </c>
      <c r="E120" s="541"/>
      <c r="F120" s="509">
        <f>F35+F40</f>
        <v>0</v>
      </c>
      <c r="G120" s="542"/>
    </row>
    <row r="121" spans="1:7" s="496" customFormat="1" ht="15" customHeight="1">
      <c r="A121" s="505" t="s">
        <v>469</v>
      </c>
      <c r="B121" s="509">
        <f>B36+B39</f>
        <v>0</v>
      </c>
      <c r="C121" s="541"/>
      <c r="D121" s="509">
        <f>D36+D39</f>
        <v>0</v>
      </c>
      <c r="E121" s="541"/>
      <c r="F121" s="509">
        <f>F36+F39</f>
        <v>0</v>
      </c>
      <c r="G121" s="542"/>
    </row>
    <row r="122" spans="1:7" s="496" customFormat="1" ht="15" customHeight="1">
      <c r="A122" s="505" t="s">
        <v>470</v>
      </c>
      <c r="B122" s="509">
        <f>B41</f>
        <v>0</v>
      </c>
      <c r="C122" s="541"/>
      <c r="D122" s="509">
        <f>D41</f>
        <v>0</v>
      </c>
      <c r="E122" s="541"/>
      <c r="F122" s="509">
        <f>F41</f>
        <v>0</v>
      </c>
      <c r="G122" s="542"/>
    </row>
    <row r="123" spans="1:7" s="496" customFormat="1" ht="15" customHeight="1">
      <c r="A123" s="505" t="s">
        <v>471</v>
      </c>
      <c r="B123" s="509">
        <f>B42</f>
        <v>0</v>
      </c>
      <c r="C123" s="541"/>
      <c r="D123" s="509">
        <f>D42</f>
        <v>0</v>
      </c>
      <c r="E123" s="541"/>
      <c r="F123" s="509">
        <f>F42</f>
        <v>0</v>
      </c>
      <c r="G123" s="542"/>
    </row>
    <row r="124" spans="1:7" s="496" customFormat="1" ht="15" customHeight="1">
      <c r="A124" s="505" t="s">
        <v>587</v>
      </c>
      <c r="B124" s="509">
        <f>B43</f>
        <v>0</v>
      </c>
      <c r="C124" s="541"/>
      <c r="D124" s="509">
        <f>D43</f>
        <v>0</v>
      </c>
      <c r="E124" s="541"/>
      <c r="F124" s="509">
        <f>F43</f>
        <v>0</v>
      </c>
      <c r="G124" s="542"/>
    </row>
    <row r="125" spans="1:7" s="496" customFormat="1" ht="15" customHeight="1">
      <c r="A125" s="574" t="s">
        <v>554</v>
      </c>
      <c r="B125" s="523">
        <f>SUM(B117:B124)</f>
        <v>0</v>
      </c>
      <c r="C125" s="525" t="e">
        <f>B125/$B$126</f>
        <v>#DIV/0!</v>
      </c>
      <c r="D125" s="523">
        <f>SUM(D117:D124)</f>
        <v>0</v>
      </c>
      <c r="E125" s="529" t="e">
        <f>D125/$D$126</f>
        <v>#DIV/0!</v>
      </c>
      <c r="F125" s="523">
        <f>SUM(F117:F124)</f>
        <v>0</v>
      </c>
      <c r="G125" s="530" t="e">
        <f>F125/$F$126</f>
        <v>#DIV/0!</v>
      </c>
    </row>
    <row r="126" spans="1:7" s="496" customFormat="1" ht="15" customHeight="1">
      <c r="A126" s="534" t="s">
        <v>567</v>
      </c>
      <c r="B126" s="523">
        <f>B115+B125</f>
        <v>0</v>
      </c>
      <c r="C126" s="524" t="e">
        <f>B126/$B$126</f>
        <v>#DIV/0!</v>
      </c>
      <c r="D126" s="523">
        <f>D115+D125</f>
        <v>0</v>
      </c>
      <c r="E126" s="524" t="e">
        <f>D126/$D$126</f>
        <v>#DIV/0!</v>
      </c>
      <c r="F126" s="523">
        <f>F115+F125</f>
        <v>0</v>
      </c>
      <c r="G126" s="516" t="e">
        <f>F126/$F$126</f>
        <v>#DIV/0!</v>
      </c>
    </row>
    <row r="127" spans="1:7" s="496" customFormat="1" ht="15" customHeight="1">
      <c r="A127" s="575"/>
      <c r="B127" s="519"/>
      <c r="C127" s="499"/>
      <c r="D127" s="519"/>
      <c r="E127" s="576"/>
      <c r="F127" s="519"/>
      <c r="G127" s="577"/>
    </row>
    <row r="128" spans="1:7" s="496" customFormat="1" ht="15" customHeight="1">
      <c r="A128" s="578" t="s">
        <v>472</v>
      </c>
      <c r="B128" s="506">
        <f>B76</f>
        <v>0</v>
      </c>
      <c r="C128" s="541"/>
      <c r="D128" s="506">
        <f>D76</f>
        <v>0</v>
      </c>
      <c r="E128" s="541"/>
      <c r="F128" s="506">
        <f t="shared" ref="F128:F136" si="0">F76</f>
        <v>0</v>
      </c>
      <c r="G128" s="542"/>
    </row>
    <row r="129" spans="1:7" s="496" customFormat="1" ht="15" customHeight="1">
      <c r="A129" s="505" t="s">
        <v>473</v>
      </c>
      <c r="B129" s="506">
        <f t="shared" ref="B129:D136" si="1">B77</f>
        <v>0</v>
      </c>
      <c r="C129" s="541"/>
      <c r="D129" s="506">
        <f t="shared" si="1"/>
        <v>0</v>
      </c>
      <c r="E129" s="541"/>
      <c r="F129" s="506">
        <f t="shared" si="0"/>
        <v>0</v>
      </c>
      <c r="G129" s="542"/>
    </row>
    <row r="130" spans="1:7" s="496" customFormat="1" ht="15" customHeight="1">
      <c r="A130" s="505" t="s">
        <v>474</v>
      </c>
      <c r="B130" s="506">
        <f t="shared" si="1"/>
        <v>0</v>
      </c>
      <c r="C130" s="541"/>
      <c r="D130" s="506">
        <f t="shared" si="1"/>
        <v>0</v>
      </c>
      <c r="E130" s="541"/>
      <c r="F130" s="506">
        <f t="shared" si="0"/>
        <v>0</v>
      </c>
      <c r="G130" s="542"/>
    </row>
    <row r="131" spans="1:7" s="496" customFormat="1" ht="15" customHeight="1">
      <c r="A131" s="505" t="s">
        <v>220</v>
      </c>
      <c r="B131" s="506">
        <f t="shared" si="1"/>
        <v>0</v>
      </c>
      <c r="C131" s="541"/>
      <c r="D131" s="506">
        <f t="shared" si="1"/>
        <v>0</v>
      </c>
      <c r="E131" s="541"/>
      <c r="F131" s="506">
        <f t="shared" si="0"/>
        <v>0</v>
      </c>
      <c r="G131" s="542"/>
    </row>
    <row r="132" spans="1:7" s="496" customFormat="1" ht="15" customHeight="1">
      <c r="A132" s="505" t="s">
        <v>475</v>
      </c>
      <c r="B132" s="506">
        <f t="shared" si="1"/>
        <v>0</v>
      </c>
      <c r="C132" s="541"/>
      <c r="D132" s="506">
        <f t="shared" si="1"/>
        <v>0</v>
      </c>
      <c r="E132" s="541"/>
      <c r="F132" s="506">
        <f t="shared" si="0"/>
        <v>0</v>
      </c>
      <c r="G132" s="542"/>
    </row>
    <row r="133" spans="1:7" s="496" customFormat="1" ht="15" customHeight="1">
      <c r="A133" s="505" t="s">
        <v>476</v>
      </c>
      <c r="B133" s="506">
        <f t="shared" si="1"/>
        <v>0</v>
      </c>
      <c r="C133" s="541"/>
      <c r="D133" s="506">
        <f t="shared" si="1"/>
        <v>0</v>
      </c>
      <c r="E133" s="541"/>
      <c r="F133" s="506">
        <f t="shared" si="0"/>
        <v>0</v>
      </c>
      <c r="G133" s="542"/>
    </row>
    <row r="134" spans="1:7" s="496" customFormat="1" ht="15" customHeight="1">
      <c r="A134" s="505" t="s">
        <v>221</v>
      </c>
      <c r="B134" s="506">
        <f t="shared" si="1"/>
        <v>0</v>
      </c>
      <c r="C134" s="541"/>
      <c r="D134" s="506">
        <f t="shared" si="1"/>
        <v>0</v>
      </c>
      <c r="E134" s="541"/>
      <c r="F134" s="506">
        <f t="shared" si="0"/>
        <v>0</v>
      </c>
      <c r="G134" s="542"/>
    </row>
    <row r="135" spans="1:7" s="496" customFormat="1" ht="15" customHeight="1">
      <c r="A135" s="505" t="s">
        <v>91</v>
      </c>
      <c r="B135" s="506">
        <f t="shared" si="1"/>
        <v>0</v>
      </c>
      <c r="C135" s="541"/>
      <c r="D135" s="506">
        <f t="shared" si="1"/>
        <v>0</v>
      </c>
      <c r="E135" s="541"/>
      <c r="F135" s="506">
        <f t="shared" si="0"/>
        <v>0</v>
      </c>
      <c r="G135" s="542"/>
    </row>
    <row r="136" spans="1:7" s="496" customFormat="1" ht="15" customHeight="1">
      <c r="A136" s="505" t="s">
        <v>477</v>
      </c>
      <c r="B136" s="506">
        <f t="shared" si="1"/>
        <v>0</v>
      </c>
      <c r="C136" s="541"/>
      <c r="D136" s="506">
        <f t="shared" si="1"/>
        <v>0</v>
      </c>
      <c r="E136" s="541"/>
      <c r="F136" s="506">
        <f t="shared" si="0"/>
        <v>0</v>
      </c>
      <c r="G136" s="542"/>
    </row>
    <row r="137" spans="1:7" s="496" customFormat="1" ht="15" customHeight="1">
      <c r="A137" s="512" t="s">
        <v>565</v>
      </c>
      <c r="B137" s="523">
        <f>SUM(B128:B136)</f>
        <v>0</v>
      </c>
      <c r="C137" s="525" t="e">
        <f>B137/$B$143</f>
        <v>#DIV/0!</v>
      </c>
      <c r="D137" s="523">
        <f>SUM(D128:D136)</f>
        <v>0</v>
      </c>
      <c r="E137" s="529" t="e">
        <f>D137/$D$143</f>
        <v>#DIV/0!</v>
      </c>
      <c r="F137" s="523">
        <f>SUM(F128:F136)</f>
        <v>0</v>
      </c>
      <c r="G137" s="530" t="e">
        <f>F137/$F$143</f>
        <v>#DIV/0!</v>
      </c>
    </row>
    <row r="138" spans="1:7" s="496" customFormat="1" ht="15" customHeight="1">
      <c r="A138" s="561"/>
      <c r="B138" s="517"/>
      <c r="C138" s="499"/>
      <c r="D138" s="519"/>
      <c r="E138" s="499"/>
      <c r="F138" s="519"/>
      <c r="G138" s="545"/>
    </row>
    <row r="139" spans="1:7" s="496" customFormat="1" ht="15" customHeight="1">
      <c r="A139" s="505" t="s">
        <v>213</v>
      </c>
      <c r="B139" s="506">
        <f>B67+B68</f>
        <v>0</v>
      </c>
      <c r="C139" s="541"/>
      <c r="D139" s="506">
        <f>D67+D68</f>
        <v>0</v>
      </c>
      <c r="E139" s="541"/>
      <c r="F139" s="506">
        <f>F67+F68</f>
        <v>0</v>
      </c>
      <c r="G139" s="542"/>
    </row>
    <row r="140" spans="1:7" s="496" customFormat="1" ht="15" customHeight="1">
      <c r="A140" s="505" t="s">
        <v>478</v>
      </c>
      <c r="B140" s="509">
        <f>B69+B70+B71</f>
        <v>0</v>
      </c>
      <c r="C140" s="541"/>
      <c r="D140" s="509">
        <f>D69+D70+D71</f>
        <v>0</v>
      </c>
      <c r="E140" s="541"/>
      <c r="F140" s="509">
        <f>F69+F70+F71</f>
        <v>0</v>
      </c>
      <c r="G140" s="542"/>
    </row>
    <row r="141" spans="1:7" s="496" customFormat="1" ht="15" customHeight="1">
      <c r="A141" s="505" t="s">
        <v>589</v>
      </c>
      <c r="B141" s="509">
        <f>B72</f>
        <v>0</v>
      </c>
      <c r="C141" s="541"/>
      <c r="D141" s="509">
        <f>D72</f>
        <v>0</v>
      </c>
      <c r="E141" s="541"/>
      <c r="F141" s="509">
        <f>F72</f>
        <v>0</v>
      </c>
      <c r="G141" s="542"/>
    </row>
    <row r="142" spans="1:7" s="496" customFormat="1" ht="15" customHeight="1">
      <c r="A142" s="512" t="s">
        <v>566</v>
      </c>
      <c r="B142" s="523">
        <f>SUM(B139:B141)</f>
        <v>0</v>
      </c>
      <c r="C142" s="524" t="e">
        <f>B142/$B$143</f>
        <v>#DIV/0!</v>
      </c>
      <c r="D142" s="523">
        <f>SUM(D139:D141)</f>
        <v>0</v>
      </c>
      <c r="E142" s="524" t="e">
        <f>D142/$D$143</f>
        <v>#DIV/0!</v>
      </c>
      <c r="F142" s="523">
        <f>SUM(F139:F141)</f>
        <v>0</v>
      </c>
      <c r="G142" s="516" t="e">
        <f>F142/$F$143</f>
        <v>#DIV/0!</v>
      </c>
    </row>
    <row r="143" spans="1:7" s="496" customFormat="1" ht="15" customHeight="1" thickBot="1">
      <c r="A143" s="546" t="s">
        <v>479</v>
      </c>
      <c r="B143" s="547">
        <f>B137+B142</f>
        <v>0</v>
      </c>
      <c r="C143" s="579" t="e">
        <f>B143/$B$143</f>
        <v>#DIV/0!</v>
      </c>
      <c r="D143" s="547">
        <f>D137+D142</f>
        <v>0</v>
      </c>
      <c r="E143" s="579" t="e">
        <f>D143/$D$143</f>
        <v>#DIV/0!</v>
      </c>
      <c r="F143" s="547">
        <f>F137+F142</f>
        <v>0</v>
      </c>
      <c r="G143" s="580" t="e">
        <f>F143/$F$143</f>
        <v>#DIV/0!</v>
      </c>
    </row>
    <row r="144" spans="1:7" s="496" customFormat="1" ht="15" customHeight="1">
      <c r="A144" s="581"/>
      <c r="B144" s="581"/>
      <c r="C144" s="582"/>
      <c r="D144" s="581"/>
      <c r="E144" s="582"/>
      <c r="F144" s="581"/>
      <c r="G144" s="582"/>
    </row>
    <row r="145" spans="1:7" s="496" customFormat="1" ht="15" customHeight="1">
      <c r="A145" s="551" t="s">
        <v>520</v>
      </c>
      <c r="B145" s="552">
        <f>IF(B126=B143,0,B126-B143)</f>
        <v>0</v>
      </c>
      <c r="C145" s="552"/>
      <c r="D145" s="552">
        <f>IF(D126=D143,0,D126-D143)</f>
        <v>0</v>
      </c>
      <c r="E145" s="552"/>
      <c r="F145" s="552">
        <f>IF(F126=F143,0,F126-F143)</f>
        <v>0</v>
      </c>
      <c r="G145" s="553"/>
    </row>
  </sheetData>
  <sheetProtection password="B81E" sheet="1"/>
  <phoneticPr fontId="4" type="noConversion"/>
  <printOptions horizontalCentered="1"/>
  <pageMargins left="0.39370078740157483" right="0.31496062992125984" top="0.59055118110236227" bottom="0.59055118110236227" header="0.23622047244094491" footer="0.23622047244094491"/>
  <pageSetup paperSize="9" scale="58"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5"/>
  <dimension ref="A1:D93"/>
  <sheetViews>
    <sheetView showGridLines="0" workbookViewId="0">
      <selection activeCell="B3" sqref="B3"/>
    </sheetView>
  </sheetViews>
  <sheetFormatPr defaultColWidth="9.140625" defaultRowHeight="12.75"/>
  <cols>
    <col min="1" max="1" width="66" style="583" customWidth="1"/>
    <col min="2" max="4" width="15.7109375" style="583" customWidth="1"/>
    <col min="5" max="16384" width="9.140625" style="583"/>
  </cols>
  <sheetData>
    <row r="1" spans="1:4" s="496" customFormat="1" ht="15" customHeight="1" thickBot="1">
      <c r="A1" s="585" t="s">
        <v>590</v>
      </c>
      <c r="B1" s="585"/>
      <c r="C1" s="585"/>
    </row>
    <row r="2" spans="1:4" s="496" customFormat="1" ht="15" customHeight="1">
      <c r="A2" s="586"/>
      <c r="B2" s="587">
        <f>'SP consuntivo'!B1</f>
        <v>2022</v>
      </c>
      <c r="C2" s="587">
        <f>'SP consuntivo'!C1</f>
        <v>2023</v>
      </c>
      <c r="D2" s="588">
        <f>'SP consuntivo'!D1</f>
        <v>2024</v>
      </c>
    </row>
    <row r="3" spans="1:4" s="496" customFormat="1" ht="15" customHeight="1">
      <c r="A3" s="589"/>
      <c r="B3" s="590"/>
      <c r="C3" s="591"/>
      <c r="D3" s="592"/>
    </row>
    <row r="4" spans="1:4" s="496" customFormat="1" ht="15" customHeight="1">
      <c r="A4" s="593" t="s">
        <v>591</v>
      </c>
      <c r="B4" s="594">
        <f>'SP consuntivo'!B88</f>
        <v>0</v>
      </c>
      <c r="C4" s="594">
        <f>'SP consuntivo'!C88</f>
        <v>0</v>
      </c>
      <c r="D4" s="595">
        <f>'SP consuntivo'!D88</f>
        <v>0</v>
      </c>
    </row>
    <row r="5" spans="1:4" s="496" customFormat="1" ht="15" customHeight="1">
      <c r="A5" s="593" t="s">
        <v>480</v>
      </c>
      <c r="B5" s="596">
        <f>'SP consuntivo'!B55</f>
        <v>0</v>
      </c>
      <c r="C5" s="596">
        <f>'SP consuntivo'!C55</f>
        <v>0</v>
      </c>
      <c r="D5" s="597">
        <f>'SP consuntivo'!D55</f>
        <v>0</v>
      </c>
    </row>
    <row r="6" spans="1:4" s="496" customFormat="1" ht="15" customHeight="1">
      <c r="A6" s="593" t="s">
        <v>481</v>
      </c>
      <c r="B6" s="596">
        <f>'SP consuntivo'!B2+'SP consuntivo'!B58+'SP consuntivo'!B61+'SP consuntivo'!B64+'SP consuntivo'!B67+'SP consuntivo'!B70+'SP consuntivo'!B73</f>
        <v>0</v>
      </c>
      <c r="C6" s="596">
        <f>'SP consuntivo'!C2+'SP consuntivo'!C58+'SP consuntivo'!C61+'SP consuntivo'!C64+'SP consuntivo'!C67+'SP consuntivo'!C70+'SP consuntivo'!C73</f>
        <v>0</v>
      </c>
      <c r="D6" s="597">
        <f>'SP consuntivo'!D2+'SP consuntivo'!D58+'SP consuntivo'!D61+'SP consuntivo'!D64+'SP consuntivo'!D67+'SP consuntivo'!D70+'SP consuntivo'!D73</f>
        <v>0</v>
      </c>
    </row>
    <row r="7" spans="1:4" s="496" customFormat="1" ht="15" customHeight="1">
      <c r="A7" s="598" t="s">
        <v>602</v>
      </c>
      <c r="B7" s="596">
        <f>'SP consuntivo'!B51</f>
        <v>0</v>
      </c>
      <c r="C7" s="596">
        <f>'SP consuntivo'!C51</f>
        <v>0</v>
      </c>
      <c r="D7" s="597">
        <f>'SP consuntivo'!D51</f>
        <v>0</v>
      </c>
    </row>
    <row r="8" spans="1:4" s="496" customFormat="1" ht="15" customHeight="1">
      <c r="A8" s="593" t="s">
        <v>482</v>
      </c>
      <c r="B8" s="596">
        <f>'SP consuntivo'!B29+'SP consuntivo'!B32+'SP consuntivo'!B35+'SP consuntivo'!B38+'SP consuntivo'!B83</f>
        <v>0</v>
      </c>
      <c r="C8" s="596">
        <f>'SP consuntivo'!C29+'SP consuntivo'!C32+'SP consuntivo'!C35+'SP consuntivo'!C38+'SP consuntivo'!C83</f>
        <v>0</v>
      </c>
      <c r="D8" s="597">
        <f>'SP consuntivo'!D29+'SP consuntivo'!D32+'SP consuntivo'!D35+'SP consuntivo'!D38+'SP consuntivo'!D83</f>
        <v>0</v>
      </c>
    </row>
    <row r="9" spans="1:4" s="496" customFormat="1" ht="15" customHeight="1">
      <c r="A9" s="593" t="s">
        <v>63</v>
      </c>
      <c r="B9" s="596">
        <f>'SP consuntivo'!B90</f>
        <v>0</v>
      </c>
      <c r="C9" s="596">
        <f>'SP consuntivo'!C90</f>
        <v>0</v>
      </c>
      <c r="D9" s="597">
        <f>'SP consuntivo'!D90</f>
        <v>0</v>
      </c>
    </row>
    <row r="10" spans="1:4" s="496" customFormat="1" ht="15" customHeight="1">
      <c r="A10" s="599" t="s">
        <v>568</v>
      </c>
      <c r="B10" s="600">
        <f>SUM(B4:B9)</f>
        <v>0</v>
      </c>
      <c r="C10" s="600">
        <f>SUM(C4:C9)</f>
        <v>0</v>
      </c>
      <c r="D10" s="601">
        <f>SUM(D4:D9)</f>
        <v>0</v>
      </c>
    </row>
    <row r="11" spans="1:4" s="496" customFormat="1" ht="15" customHeight="1">
      <c r="A11" s="602"/>
      <c r="B11" s="603"/>
      <c r="C11" s="604"/>
      <c r="D11" s="605"/>
    </row>
    <row r="12" spans="1:4" s="496" customFormat="1" ht="15" customHeight="1">
      <c r="A12" s="593" t="s">
        <v>483</v>
      </c>
      <c r="B12" s="606">
        <f>'SP consuntivo'!B12</f>
        <v>0</v>
      </c>
      <c r="C12" s="606">
        <f>'SP consuntivo'!C12</f>
        <v>0</v>
      </c>
      <c r="D12" s="597">
        <f>'SP consuntivo'!D12</f>
        <v>0</v>
      </c>
    </row>
    <row r="13" spans="1:4" s="496" customFormat="1" ht="15" customHeight="1">
      <c r="A13" s="593" t="s">
        <v>484</v>
      </c>
      <c r="B13" s="596">
        <f>'SP consuntivo'!B19</f>
        <v>0</v>
      </c>
      <c r="C13" s="596">
        <f>'SP consuntivo'!C19</f>
        <v>0</v>
      </c>
      <c r="D13" s="597">
        <f>'SP consuntivo'!D19</f>
        <v>0</v>
      </c>
    </row>
    <row r="14" spans="1:4" s="496" customFormat="1" ht="15" customHeight="1">
      <c r="A14" s="593" t="s">
        <v>485</v>
      </c>
      <c r="B14" s="596">
        <f>'SP consuntivo'!B23+'SP consuntivo'!B24+'SP consuntivo'!B25+'SP consuntivo'!B26+'SP consuntivo'!B30+'SP consuntivo'!B33+'SP consuntivo'!B36+'SP consuntivo'!B39+'SP consuntivo'!B40+'SP consuntivo'!B41</f>
        <v>0</v>
      </c>
      <c r="C14" s="596">
        <f>'SP consuntivo'!C23+'SP consuntivo'!C24+'SP consuntivo'!C25+'SP consuntivo'!C26+'SP consuntivo'!C30+'SP consuntivo'!C33+'SP consuntivo'!C36+'SP consuntivo'!C39+'SP consuntivo'!C40+'SP consuntivo'!C41</f>
        <v>0</v>
      </c>
      <c r="D14" s="597">
        <f>'SP consuntivo'!D23+'SP consuntivo'!D24+'SP consuntivo'!D25+'SP consuntivo'!D26+'SP consuntivo'!D30+'SP consuntivo'!D33+'SP consuntivo'!D36+'SP consuntivo'!D39+'SP consuntivo'!D40+'SP consuntivo'!D41</f>
        <v>0</v>
      </c>
    </row>
    <row r="15" spans="1:4" s="496" customFormat="1" ht="15" customHeight="1">
      <c r="A15" s="593" t="s">
        <v>486</v>
      </c>
      <c r="B15" s="596">
        <f>'SP consuntivo'!B56</f>
        <v>0</v>
      </c>
      <c r="C15" s="596">
        <f>'SP consuntivo'!C56</f>
        <v>0</v>
      </c>
      <c r="D15" s="597">
        <f>'SP consuntivo'!D56</f>
        <v>0</v>
      </c>
    </row>
    <row r="16" spans="1:4" s="496" customFormat="1" ht="15" customHeight="1">
      <c r="A16" s="593" t="s">
        <v>487</v>
      </c>
      <c r="B16" s="596">
        <f>'SP consuntivo'!B59+'SP consuntivo'!B62+'SP consuntivo'!B65+'SP consuntivo'!B68+'SP consuntivo'!B71+'SP consuntivo'!B74</f>
        <v>0</v>
      </c>
      <c r="C16" s="596">
        <f>'SP consuntivo'!C59+'SP consuntivo'!C62+'SP consuntivo'!C65+'SP consuntivo'!C68+'SP consuntivo'!C71+'SP consuntivo'!C74</f>
        <v>0</v>
      </c>
      <c r="D16" s="597">
        <f>'SP consuntivo'!D59+'SP consuntivo'!D62+'SP consuntivo'!D65+'SP consuntivo'!D68+'SP consuntivo'!D71+'SP consuntivo'!D74</f>
        <v>0</v>
      </c>
    </row>
    <row r="17" spans="1:4" s="496" customFormat="1" ht="15" customHeight="1">
      <c r="A17" s="599" t="s">
        <v>569</v>
      </c>
      <c r="B17" s="600">
        <f>SUM(B12:B16)</f>
        <v>0</v>
      </c>
      <c r="C17" s="600">
        <f>SUM(C12:C16)</f>
        <v>0</v>
      </c>
      <c r="D17" s="601">
        <f>SUM(D12:D16)</f>
        <v>0</v>
      </c>
    </row>
    <row r="18" spans="1:4" s="496" customFormat="1" ht="15" customHeight="1">
      <c r="A18" s="602"/>
      <c r="B18" s="603"/>
      <c r="C18" s="604"/>
      <c r="D18" s="605"/>
    </row>
    <row r="19" spans="1:4" s="496" customFormat="1" ht="15" customHeight="1">
      <c r="A19" s="607" t="s">
        <v>570</v>
      </c>
      <c r="B19" s="608">
        <f>B17+B10</f>
        <v>0</v>
      </c>
      <c r="C19" s="608">
        <f>C17+C10</f>
        <v>0</v>
      </c>
      <c r="D19" s="609">
        <f>D17+D10</f>
        <v>0</v>
      </c>
    </row>
    <row r="20" spans="1:4" s="496" customFormat="1" ht="15" customHeight="1">
      <c r="A20" s="610"/>
      <c r="B20" s="611"/>
      <c r="C20" s="611"/>
      <c r="D20" s="612"/>
    </row>
    <row r="21" spans="1:4" s="496" customFormat="1" ht="15" customHeight="1">
      <c r="A21" s="599" t="s">
        <v>488</v>
      </c>
      <c r="B21" s="613">
        <f>'SP consuntivo'!B106</f>
        <v>0</v>
      </c>
      <c r="C21" s="613">
        <f>'SP consuntivo'!C106</f>
        <v>0</v>
      </c>
      <c r="D21" s="601">
        <f>'SP consuntivo'!D106</f>
        <v>0</v>
      </c>
    </row>
    <row r="22" spans="1:4" s="496" customFormat="1" ht="15" customHeight="1">
      <c r="A22" s="602"/>
      <c r="B22" s="603"/>
      <c r="C22" s="604"/>
      <c r="D22" s="605"/>
    </row>
    <row r="23" spans="1:4" s="496" customFormat="1" ht="15" customHeight="1">
      <c r="A23" s="593" t="s">
        <v>489</v>
      </c>
      <c r="B23" s="594">
        <f>'SP consuntivo'!B125</f>
        <v>0</v>
      </c>
      <c r="C23" s="594">
        <f>'SP consuntivo'!C125</f>
        <v>0</v>
      </c>
      <c r="D23" s="595">
        <f>'SP consuntivo'!D125</f>
        <v>0</v>
      </c>
    </row>
    <row r="24" spans="1:4" s="496" customFormat="1" ht="15" customHeight="1">
      <c r="A24" s="593" t="s">
        <v>490</v>
      </c>
      <c r="B24" s="596">
        <f>'SP consuntivo'!B128</f>
        <v>0</v>
      </c>
      <c r="C24" s="596">
        <f>'SP consuntivo'!C128</f>
        <v>0</v>
      </c>
      <c r="D24" s="597">
        <f>'SP consuntivo'!D128</f>
        <v>0</v>
      </c>
    </row>
    <row r="25" spans="1:4" s="496" customFormat="1" ht="15" customHeight="1">
      <c r="A25" s="593" t="s">
        <v>491</v>
      </c>
      <c r="B25" s="596">
        <f>'SP consuntivo'!B122</f>
        <v>0</v>
      </c>
      <c r="C25" s="596">
        <f>'SP consuntivo'!C122</f>
        <v>0</v>
      </c>
      <c r="D25" s="597">
        <f>'SP consuntivo'!D122</f>
        <v>0</v>
      </c>
    </row>
    <row r="26" spans="1:4" s="496" customFormat="1" ht="15" customHeight="1">
      <c r="A26" s="593" t="s">
        <v>492</v>
      </c>
      <c r="B26" s="596">
        <f>'SP consuntivo'!B116+'SP consuntivo'!B119</f>
        <v>0</v>
      </c>
      <c r="C26" s="596">
        <f>'SP consuntivo'!C116+'SP consuntivo'!C119</f>
        <v>0</v>
      </c>
      <c r="D26" s="597">
        <f>'SP consuntivo'!D116+'SP consuntivo'!D119</f>
        <v>0</v>
      </c>
    </row>
    <row r="27" spans="1:4" s="496" customFormat="1" ht="15" customHeight="1">
      <c r="A27" s="593" t="s">
        <v>493</v>
      </c>
      <c r="B27" s="614">
        <f>'SP consuntivo'!B131+'SP consuntivo'!B134</f>
        <v>0</v>
      </c>
      <c r="C27" s="596">
        <f>'SP consuntivo'!C131+'SP consuntivo'!C134</f>
        <v>0</v>
      </c>
      <c r="D27" s="615">
        <f>'SP consuntivo'!D131+'SP consuntivo'!D134</f>
        <v>0</v>
      </c>
    </row>
    <row r="28" spans="1:4" s="496" customFormat="1" ht="15" customHeight="1">
      <c r="A28" s="593" t="s">
        <v>494</v>
      </c>
      <c r="B28" s="596">
        <f>'SP consuntivo'!B149+'SP consuntivo'!B152</f>
        <v>0</v>
      </c>
      <c r="C28" s="596">
        <f>'SP consuntivo'!C149+'SP consuntivo'!C152</f>
        <v>0</v>
      </c>
      <c r="D28" s="597">
        <f>'SP consuntivo'!D149+'SP consuntivo'!D152</f>
        <v>0</v>
      </c>
    </row>
    <row r="29" spans="1:4" s="496" customFormat="1" ht="15" customHeight="1">
      <c r="A29" s="593" t="s">
        <v>495</v>
      </c>
      <c r="B29" s="596">
        <f>'SP consuntivo'!B137+'SP consuntivo'!B155</f>
        <v>0</v>
      </c>
      <c r="C29" s="596">
        <f>'SP consuntivo'!C137+'SP consuntivo'!C155</f>
        <v>0</v>
      </c>
      <c r="D29" s="615">
        <f>'SP consuntivo'!D137+'SP consuntivo'!D155</f>
        <v>0</v>
      </c>
    </row>
    <row r="30" spans="1:4" s="496" customFormat="1" ht="15" customHeight="1">
      <c r="A30" s="593" t="s">
        <v>496</v>
      </c>
      <c r="B30" s="596">
        <f>'SP consuntivo'!B140+'SP consuntivo'!B143+'SP consuntivo'!B146</f>
        <v>0</v>
      </c>
      <c r="C30" s="596">
        <f>'SP consuntivo'!C140+'SP consuntivo'!C143+'SP consuntivo'!C146</f>
        <v>0</v>
      </c>
      <c r="D30" s="597">
        <f>'SP consuntivo'!D140+'SP consuntivo'!D143+'SP consuntivo'!D146</f>
        <v>0</v>
      </c>
    </row>
    <row r="31" spans="1:4" s="496" customFormat="1" ht="15" customHeight="1">
      <c r="A31" s="593" t="s">
        <v>63</v>
      </c>
      <c r="B31" s="596">
        <f>'SP consuntivo'!B158</f>
        <v>0</v>
      </c>
      <c r="C31" s="596">
        <f>'SP consuntivo'!C158</f>
        <v>0</v>
      </c>
      <c r="D31" s="597">
        <f>'SP consuntivo'!D158</f>
        <v>0</v>
      </c>
    </row>
    <row r="32" spans="1:4" s="496" customFormat="1" ht="15" customHeight="1">
      <c r="A32" s="599" t="s">
        <v>571</v>
      </c>
      <c r="B32" s="616">
        <f>SUM(B23:B31)</f>
        <v>0</v>
      </c>
      <c r="C32" s="616">
        <f>SUM(C23:C31)</f>
        <v>0</v>
      </c>
      <c r="D32" s="617">
        <f>SUM(D23:D31)</f>
        <v>0</v>
      </c>
    </row>
    <row r="33" spans="1:4" s="496" customFormat="1" ht="15" customHeight="1">
      <c r="A33" s="602"/>
      <c r="B33" s="603"/>
      <c r="C33" s="604"/>
      <c r="D33" s="605"/>
    </row>
    <row r="34" spans="1:4" s="496" customFormat="1" ht="15" customHeight="1">
      <c r="A34" s="593" t="s">
        <v>497</v>
      </c>
      <c r="B34" s="594">
        <f>'SP consuntivo'!B126</f>
        <v>0</v>
      </c>
      <c r="C34" s="594">
        <f>'SP consuntivo'!C126</f>
        <v>0</v>
      </c>
      <c r="D34" s="595">
        <f>'SP consuntivo'!D126</f>
        <v>0</v>
      </c>
    </row>
    <row r="35" spans="1:4" s="496" customFormat="1" ht="15" customHeight="1">
      <c r="A35" s="593" t="s">
        <v>498</v>
      </c>
      <c r="B35" s="596">
        <f>'SP consuntivo'!B129</f>
        <v>0</v>
      </c>
      <c r="C35" s="596">
        <f>'SP consuntivo'!C129</f>
        <v>0</v>
      </c>
      <c r="D35" s="597">
        <f>'SP consuntivo'!D129</f>
        <v>0</v>
      </c>
    </row>
    <row r="36" spans="1:4" s="496" customFormat="1" ht="15" customHeight="1">
      <c r="A36" s="593" t="s">
        <v>499</v>
      </c>
      <c r="B36" s="596">
        <f>'SP consuntivo'!B123</f>
        <v>0</v>
      </c>
      <c r="C36" s="596">
        <f>'SP consuntivo'!C123</f>
        <v>0</v>
      </c>
      <c r="D36" s="597">
        <f>'SP consuntivo'!D123</f>
        <v>0</v>
      </c>
    </row>
    <row r="37" spans="1:4" s="496" customFormat="1" ht="15" customHeight="1">
      <c r="A37" s="593" t="s">
        <v>500</v>
      </c>
      <c r="B37" s="596">
        <f>'SP consuntivo'!B117+'SP consuntivo'!B120</f>
        <v>0</v>
      </c>
      <c r="C37" s="596">
        <f>'SP consuntivo'!C117+'SP consuntivo'!C120</f>
        <v>0</v>
      </c>
      <c r="D37" s="597">
        <f>'SP consuntivo'!D117+'SP consuntivo'!D120</f>
        <v>0</v>
      </c>
    </row>
    <row r="38" spans="1:4" s="496" customFormat="1" ht="15" customHeight="1">
      <c r="A38" s="593" t="s">
        <v>501</v>
      </c>
      <c r="B38" s="596">
        <f>'SP consuntivo'!B135+'SP consuntivo'!B132</f>
        <v>0</v>
      </c>
      <c r="C38" s="596">
        <f>'SP consuntivo'!C135+'SP consuntivo'!C132</f>
        <v>0</v>
      </c>
      <c r="D38" s="597">
        <f>'SP consuntivo'!D135+'SP consuntivo'!D132</f>
        <v>0</v>
      </c>
    </row>
    <row r="39" spans="1:4" s="496" customFormat="1" ht="15" customHeight="1">
      <c r="A39" s="593" t="s">
        <v>502</v>
      </c>
      <c r="B39" s="596">
        <f>'SP consuntivo'!B150+'SP consuntivo'!B153</f>
        <v>0</v>
      </c>
      <c r="C39" s="596">
        <f>'SP consuntivo'!C150+'SP consuntivo'!C153</f>
        <v>0</v>
      </c>
      <c r="D39" s="597">
        <f>'SP consuntivo'!D150+'SP consuntivo'!D153</f>
        <v>0</v>
      </c>
    </row>
    <row r="40" spans="1:4" s="496" customFormat="1" ht="15" customHeight="1">
      <c r="A40" s="593" t="s">
        <v>503</v>
      </c>
      <c r="B40" s="596">
        <f>'SP consuntivo'!B138+'SP consuntivo'!B156</f>
        <v>0</v>
      </c>
      <c r="C40" s="596">
        <f>'SP consuntivo'!C138+'SP consuntivo'!C156</f>
        <v>0</v>
      </c>
      <c r="D40" s="597">
        <f>'SP consuntivo'!D138+'SP consuntivo'!D156</f>
        <v>0</v>
      </c>
    </row>
    <row r="41" spans="1:4" s="496" customFormat="1" ht="15" customHeight="1">
      <c r="A41" s="593" t="s">
        <v>504</v>
      </c>
      <c r="B41" s="596">
        <f>'SP consuntivo'!B141+'SP consuntivo'!B144+'SP consuntivo'!B147</f>
        <v>0</v>
      </c>
      <c r="C41" s="596">
        <f>'SP consuntivo'!C141+'SP consuntivo'!C144+'SP consuntivo'!C147</f>
        <v>0</v>
      </c>
      <c r="D41" s="597">
        <f>'SP consuntivo'!D141+'SP consuntivo'!D144+'SP consuntivo'!D147</f>
        <v>0</v>
      </c>
    </row>
    <row r="42" spans="1:4" s="496" customFormat="1" ht="15" customHeight="1">
      <c r="A42" s="593" t="s">
        <v>207</v>
      </c>
      <c r="B42" s="596">
        <f>'SP consuntivo'!B111</f>
        <v>0</v>
      </c>
      <c r="C42" s="596">
        <f>'SP consuntivo'!C111</f>
        <v>0</v>
      </c>
      <c r="D42" s="597">
        <f>'SP consuntivo'!D111</f>
        <v>0</v>
      </c>
    </row>
    <row r="43" spans="1:4" s="496" customFormat="1" ht="15" customHeight="1">
      <c r="A43" s="593" t="s">
        <v>206</v>
      </c>
      <c r="B43" s="596">
        <f>'SP consuntivo'!B112</f>
        <v>0</v>
      </c>
      <c r="C43" s="596">
        <f>'SP consuntivo'!C112</f>
        <v>0</v>
      </c>
      <c r="D43" s="597">
        <f>'SP consuntivo'!D112</f>
        <v>0</v>
      </c>
    </row>
    <row r="44" spans="1:4" s="496" customFormat="1" ht="15" customHeight="1">
      <c r="A44" s="599" t="s">
        <v>572</v>
      </c>
      <c r="B44" s="616">
        <f>SUM(B34:B43)</f>
        <v>0</v>
      </c>
      <c r="C44" s="616">
        <f>SUM(C34:C43)</f>
        <v>0</v>
      </c>
      <c r="D44" s="617">
        <f>SUM(D34:D43)</f>
        <v>0</v>
      </c>
    </row>
    <row r="45" spans="1:4" s="496" customFormat="1" ht="15" customHeight="1">
      <c r="A45" s="602"/>
      <c r="B45" s="603"/>
      <c r="C45" s="604"/>
      <c r="D45" s="605"/>
    </row>
    <row r="46" spans="1:4" s="496" customFormat="1" ht="15" customHeight="1" thickBot="1">
      <c r="A46" s="618" t="s">
        <v>573</v>
      </c>
      <c r="B46" s="619">
        <f>B21+B32+B44</f>
        <v>0</v>
      </c>
      <c r="C46" s="619">
        <f>C21+C32+C44</f>
        <v>0</v>
      </c>
      <c r="D46" s="620">
        <f>D21+D32+D44</f>
        <v>0</v>
      </c>
    </row>
    <row r="47" spans="1:4" s="496" customFormat="1" ht="15" customHeight="1">
      <c r="A47" s="621"/>
      <c r="B47" s="621"/>
      <c r="C47" s="621"/>
      <c r="D47" s="622"/>
    </row>
    <row r="48" spans="1:4" s="496" customFormat="1" ht="15" customHeight="1">
      <c r="A48" s="243"/>
      <c r="B48" s="652"/>
      <c r="C48" s="652"/>
      <c r="D48" s="652"/>
    </row>
    <row r="49" spans="1:4" s="496" customFormat="1" ht="15" customHeight="1" thickBot="1">
      <c r="A49" s="585" t="s">
        <v>575</v>
      </c>
      <c r="B49" s="623"/>
      <c r="C49" s="623"/>
      <c r="D49" s="623"/>
    </row>
    <row r="50" spans="1:4" ht="15" customHeight="1">
      <c r="A50" s="624"/>
      <c r="B50" s="625">
        <f>'SP e CE consuntivi riclassific.'!B2</f>
        <v>2022</v>
      </c>
      <c r="C50" s="625">
        <f>'SP e CE consuntivi riclassific.'!C2</f>
        <v>2023</v>
      </c>
      <c r="D50" s="626">
        <f>'SP e CE consuntivi riclassific.'!D2</f>
        <v>2024</v>
      </c>
    </row>
    <row r="51" spans="1:4" ht="15" customHeight="1">
      <c r="A51" s="627"/>
      <c r="B51" s="628"/>
      <c r="C51" s="629"/>
      <c r="D51" s="592"/>
    </row>
    <row r="52" spans="1:4" ht="15" customHeight="1">
      <c r="A52" s="630" t="s">
        <v>505</v>
      </c>
      <c r="B52" s="594">
        <f>'CE consuntivo'!B3</f>
        <v>0</v>
      </c>
      <c r="C52" s="594">
        <f>'CE consuntivo'!C3</f>
        <v>0</v>
      </c>
      <c r="D52" s="595">
        <f>'CE consuntivo'!D3</f>
        <v>0</v>
      </c>
    </row>
    <row r="53" spans="1:4" ht="15" customHeight="1">
      <c r="A53" s="630" t="s">
        <v>601</v>
      </c>
      <c r="B53" s="596">
        <f>'CE consuntivo'!B4</f>
        <v>0</v>
      </c>
      <c r="C53" s="596">
        <f>'CE consuntivo'!C4</f>
        <v>0</v>
      </c>
      <c r="D53" s="597">
        <f>'CE consuntivo'!D4</f>
        <v>0</v>
      </c>
    </row>
    <row r="54" spans="1:4" ht="15" customHeight="1">
      <c r="A54" s="630" t="s">
        <v>526</v>
      </c>
      <c r="B54" s="596">
        <f>'CE consuntivo'!B5</f>
        <v>0</v>
      </c>
      <c r="C54" s="596">
        <f>'CE consuntivo'!C5</f>
        <v>0</v>
      </c>
      <c r="D54" s="597">
        <f>'CE consuntivo'!D5</f>
        <v>0</v>
      </c>
    </row>
    <row r="55" spans="1:4" ht="15" customHeight="1">
      <c r="A55" s="630" t="s">
        <v>226</v>
      </c>
      <c r="B55" s="596">
        <f>'CE consuntivo'!B6</f>
        <v>0</v>
      </c>
      <c r="C55" s="596">
        <f>'CE consuntivo'!C6</f>
        <v>0</v>
      </c>
      <c r="D55" s="597">
        <f>'CE consuntivo'!D6</f>
        <v>0</v>
      </c>
    </row>
    <row r="56" spans="1:4" ht="15" customHeight="1">
      <c r="A56" s="630" t="s">
        <v>605</v>
      </c>
      <c r="B56" s="596">
        <f>'CE consuntivo'!B10</f>
        <v>0</v>
      </c>
      <c r="C56" s="596">
        <f>'CE consuntivo'!C10</f>
        <v>0</v>
      </c>
      <c r="D56" s="597">
        <f>'CE consuntivo'!D10</f>
        <v>0</v>
      </c>
    </row>
    <row r="57" spans="1:4" ht="15" customHeight="1">
      <c r="A57" s="631" t="s">
        <v>506</v>
      </c>
      <c r="B57" s="632">
        <f>SUM(B52:B56)</f>
        <v>0</v>
      </c>
      <c r="C57" s="613">
        <f>SUM(C52:C56)</f>
        <v>0</v>
      </c>
      <c r="D57" s="633">
        <f>SUM(D52:D56)</f>
        <v>0</v>
      </c>
    </row>
    <row r="58" spans="1:4" ht="15" customHeight="1">
      <c r="A58" s="634"/>
      <c r="B58" s="635"/>
      <c r="C58" s="636"/>
      <c r="D58" s="605"/>
    </row>
    <row r="59" spans="1:4" ht="15" customHeight="1">
      <c r="A59" s="630" t="s">
        <v>189</v>
      </c>
      <c r="B59" s="594">
        <f>'CE consuntivo'!B13</f>
        <v>0</v>
      </c>
      <c r="C59" s="594">
        <f>'CE consuntivo'!C13</f>
        <v>0</v>
      </c>
      <c r="D59" s="595">
        <f>'CE consuntivo'!D13</f>
        <v>0</v>
      </c>
    </row>
    <row r="60" spans="1:4" ht="15" customHeight="1">
      <c r="A60" s="630" t="s">
        <v>603</v>
      </c>
      <c r="B60" s="596">
        <f>'CE consuntivo'!B27</f>
        <v>0</v>
      </c>
      <c r="C60" s="596">
        <f>'CE consuntivo'!C27</f>
        <v>0</v>
      </c>
      <c r="D60" s="597">
        <f>'CE consuntivo'!D27</f>
        <v>0</v>
      </c>
    </row>
    <row r="61" spans="1:4" ht="15" customHeight="1">
      <c r="A61" s="630" t="s">
        <v>507</v>
      </c>
      <c r="B61" s="596">
        <f>'CE consuntivo'!B14+'CE consuntivo'!B15</f>
        <v>0</v>
      </c>
      <c r="C61" s="596">
        <f>'CE consuntivo'!C14+'CE consuntivo'!C15</f>
        <v>0</v>
      </c>
      <c r="D61" s="597">
        <f>'CE consuntivo'!D14+'CE consuntivo'!D15</f>
        <v>0</v>
      </c>
    </row>
    <row r="62" spans="1:4" ht="15" customHeight="1">
      <c r="A62" s="630" t="s">
        <v>604</v>
      </c>
      <c r="B62" s="596">
        <f>'CE consuntivo'!B30</f>
        <v>0</v>
      </c>
      <c r="C62" s="596">
        <f>'CE consuntivo'!C30</f>
        <v>0</v>
      </c>
      <c r="D62" s="597">
        <f>'CE consuntivo'!D30</f>
        <v>0</v>
      </c>
    </row>
    <row r="63" spans="1:4" ht="15" customHeight="1">
      <c r="A63" s="631" t="s">
        <v>508</v>
      </c>
      <c r="B63" s="637">
        <f>B57-B59-B60-B61-B62</f>
        <v>0</v>
      </c>
      <c r="C63" s="637">
        <f>C57-C59-C60-C61-C62</f>
        <v>0</v>
      </c>
      <c r="D63" s="617">
        <f>D57-D59-D60-D61-D62</f>
        <v>0</v>
      </c>
    </row>
    <row r="64" spans="1:4" ht="15" customHeight="1">
      <c r="A64" s="634"/>
      <c r="B64" s="638"/>
      <c r="C64" s="639"/>
      <c r="D64" s="640"/>
    </row>
    <row r="65" spans="1:4" ht="15" customHeight="1">
      <c r="A65" s="630" t="s">
        <v>509</v>
      </c>
      <c r="B65" s="594">
        <f>'CE consuntivo'!B16</f>
        <v>0</v>
      </c>
      <c r="C65" s="594">
        <f>'CE consuntivo'!C16</f>
        <v>0</v>
      </c>
      <c r="D65" s="595">
        <f>'CE consuntivo'!D16</f>
        <v>0</v>
      </c>
    </row>
    <row r="66" spans="1:4" ht="15" customHeight="1">
      <c r="A66" s="631" t="s">
        <v>510</v>
      </c>
      <c r="B66" s="637">
        <f>B63-B65</f>
        <v>0</v>
      </c>
      <c r="C66" s="637">
        <f>C63-C65</f>
        <v>0</v>
      </c>
      <c r="D66" s="617">
        <f>D63-D65</f>
        <v>0</v>
      </c>
    </row>
    <row r="67" spans="1:4" ht="15" customHeight="1">
      <c r="A67" s="634"/>
      <c r="B67" s="638"/>
      <c r="C67" s="639"/>
      <c r="D67" s="640"/>
    </row>
    <row r="68" spans="1:4" ht="15" customHeight="1">
      <c r="A68" s="630" t="s">
        <v>511</v>
      </c>
      <c r="B68" s="594">
        <f>'CE consuntivo'!B23+'CE consuntivo'!B24</f>
        <v>0</v>
      </c>
      <c r="C68" s="594">
        <f>'CE consuntivo'!C23+'CE consuntivo'!C24</f>
        <v>0</v>
      </c>
      <c r="D68" s="595">
        <f>'CE consuntivo'!D23+'CE consuntivo'!D24</f>
        <v>0</v>
      </c>
    </row>
    <row r="69" spans="1:4" ht="15" customHeight="1">
      <c r="A69" s="630" t="s">
        <v>512</v>
      </c>
      <c r="B69" s="596">
        <f>'CE consuntivo'!B25+'CE consuntivo'!B26</f>
        <v>0</v>
      </c>
      <c r="C69" s="596">
        <f>'CE consuntivo'!C25+'CE consuntivo'!C26</f>
        <v>0</v>
      </c>
      <c r="D69" s="597">
        <f>'CE consuntivo'!D25+'CE consuntivo'!D26</f>
        <v>0</v>
      </c>
    </row>
    <row r="70" spans="1:4" ht="15" customHeight="1">
      <c r="A70" s="630" t="s">
        <v>513</v>
      </c>
      <c r="B70" s="596">
        <f>'CE consuntivo'!B28</f>
        <v>0</v>
      </c>
      <c r="C70" s="596">
        <f>'CE consuntivo'!C28</f>
        <v>0</v>
      </c>
      <c r="D70" s="597">
        <f>'CE consuntivo'!D28</f>
        <v>0</v>
      </c>
    </row>
    <row r="71" spans="1:4" ht="15" customHeight="1">
      <c r="A71" s="630" t="s">
        <v>150</v>
      </c>
      <c r="B71" s="596">
        <f>'CE consuntivo'!B29</f>
        <v>0</v>
      </c>
      <c r="C71" s="596">
        <f>'CE consuntivo'!C29</f>
        <v>0</v>
      </c>
      <c r="D71" s="597">
        <f>'CE consuntivo'!D29</f>
        <v>0</v>
      </c>
    </row>
    <row r="72" spans="1:4" ht="15" customHeight="1">
      <c r="A72" s="631" t="s">
        <v>514</v>
      </c>
      <c r="B72" s="637">
        <f>B66-B68-B69-B70-B71</f>
        <v>0</v>
      </c>
      <c r="C72" s="637">
        <f>C66-C68-C69-C70-C71</f>
        <v>0</v>
      </c>
      <c r="D72" s="617">
        <f>D66-D68-D69-D70-D71</f>
        <v>0</v>
      </c>
    </row>
    <row r="73" spans="1:4" ht="15" customHeight="1">
      <c r="A73" s="634"/>
      <c r="B73" s="635"/>
      <c r="C73" s="636"/>
      <c r="D73" s="605"/>
    </row>
    <row r="74" spans="1:4" ht="15" customHeight="1">
      <c r="A74" s="630" t="s">
        <v>515</v>
      </c>
      <c r="B74" s="594">
        <f>'CE consuntivo'!B58</f>
        <v>0</v>
      </c>
      <c r="C74" s="594">
        <f>'CE consuntivo'!C58</f>
        <v>0</v>
      </c>
      <c r="D74" s="595">
        <f>'CE consuntivo'!D58</f>
        <v>0</v>
      </c>
    </row>
    <row r="75" spans="1:4" ht="15" customHeight="1">
      <c r="A75" s="630" t="s">
        <v>516</v>
      </c>
      <c r="B75" s="596">
        <f>'CE consuntivo'!B68</f>
        <v>0</v>
      </c>
      <c r="C75" s="596">
        <f>'CE consuntivo'!C68</f>
        <v>0</v>
      </c>
      <c r="D75" s="597">
        <f>'CE consuntivo'!D68</f>
        <v>0</v>
      </c>
    </row>
    <row r="76" spans="1:4" ht="15" customHeight="1">
      <c r="A76" s="631" t="s">
        <v>517</v>
      </c>
      <c r="B76" s="637">
        <f>B72+B74+B75</f>
        <v>0</v>
      </c>
      <c r="C76" s="637">
        <f>C72+C74+C75</f>
        <v>0</v>
      </c>
      <c r="D76" s="617">
        <f>D72+D74+D75</f>
        <v>0</v>
      </c>
    </row>
    <row r="77" spans="1:4" ht="15" customHeight="1">
      <c r="A77" s="634"/>
      <c r="B77" s="635"/>
      <c r="C77" s="636"/>
      <c r="D77" s="605"/>
    </row>
    <row r="78" spans="1:4" ht="15" customHeight="1">
      <c r="A78" s="630" t="s">
        <v>518</v>
      </c>
      <c r="B78" s="594">
        <f>'CE consuntivo'!B77</f>
        <v>0</v>
      </c>
      <c r="C78" s="594">
        <f>'CE consuntivo'!C77</f>
        <v>0</v>
      </c>
      <c r="D78" s="595">
        <f>'CE consuntivo'!D77</f>
        <v>0</v>
      </c>
    </row>
    <row r="79" spans="1:4" ht="15" customHeight="1">
      <c r="A79" s="630" t="s">
        <v>677</v>
      </c>
      <c r="B79" s="596">
        <f>'CE consuntivo'!B8+'CE consuntivo'!B9</f>
        <v>0</v>
      </c>
      <c r="C79" s="596">
        <f>'CE consuntivo'!C8+'CE consuntivo'!C9</f>
        <v>0</v>
      </c>
      <c r="D79" s="597">
        <f>'CE consuntivo'!D8+'CE consuntivo'!D9</f>
        <v>0</v>
      </c>
    </row>
    <row r="80" spans="1:4" ht="15" customHeight="1">
      <c r="A80" s="631" t="s">
        <v>519</v>
      </c>
      <c r="B80" s="637">
        <f>SUM(B76:B79)</f>
        <v>0</v>
      </c>
      <c r="C80" s="637">
        <f>SUM(C76:C79)</f>
        <v>0</v>
      </c>
      <c r="D80" s="617">
        <f>SUM(D76:D79)</f>
        <v>0</v>
      </c>
    </row>
    <row r="81" spans="1:4" ht="15" customHeight="1">
      <c r="A81" s="641"/>
      <c r="B81" s="635"/>
      <c r="C81" s="636"/>
      <c r="D81" s="605"/>
    </row>
    <row r="82" spans="1:4" ht="15" customHeight="1">
      <c r="A82" s="642" t="s">
        <v>686</v>
      </c>
      <c r="B82" s="643">
        <f>'CE consuntivo'!B80</f>
        <v>0</v>
      </c>
      <c r="C82" s="643">
        <f>'CE consuntivo'!C80</f>
        <v>0</v>
      </c>
      <c r="D82" s="644">
        <f>'CE consuntivo'!D80</f>
        <v>0</v>
      </c>
    </row>
    <row r="83" spans="1:4" ht="15" customHeight="1">
      <c r="A83" s="645"/>
      <c r="B83" s="646"/>
      <c r="C83" s="647"/>
      <c r="D83" s="648"/>
    </row>
    <row r="84" spans="1:4" ht="15" customHeight="1" thickBot="1">
      <c r="A84" s="649" t="s">
        <v>574</v>
      </c>
      <c r="B84" s="650">
        <f>B80-B82</f>
        <v>0</v>
      </c>
      <c r="C84" s="650">
        <f>C80-C82</f>
        <v>0</v>
      </c>
      <c r="D84" s="651">
        <f>D80-D82</f>
        <v>0</v>
      </c>
    </row>
    <row r="85" spans="1:4" ht="15" customHeight="1">
      <c r="A85" s="496"/>
      <c r="B85" s="496"/>
      <c r="C85" s="496"/>
      <c r="D85" s="496"/>
    </row>
    <row r="86" spans="1:4" ht="15" customHeight="1">
      <c r="A86" s="243"/>
      <c r="B86" s="479"/>
      <c r="C86" s="479"/>
      <c r="D86" s="479"/>
    </row>
    <row r="87" spans="1:4" ht="15" customHeight="1"/>
    <row r="88" spans="1:4" ht="15" customHeight="1"/>
    <row r="89" spans="1:4" ht="15" customHeight="1"/>
    <row r="90" spans="1:4" ht="15" customHeight="1"/>
    <row r="91" spans="1:4" ht="15" customHeight="1"/>
    <row r="92" spans="1:4" ht="15" customHeight="1"/>
    <row r="93" spans="1:4" ht="15" customHeight="1"/>
  </sheetData>
  <sheetProtection password="B81E" sheet="1"/>
  <phoneticPr fontId="2" type="noConversion"/>
  <printOptions horizontalCentered="1"/>
  <pageMargins left="0.39370078740157483" right="0.31496062992125984" top="0.59055118110236227" bottom="0.59055118110236227" header="0.23622047244094491" footer="0.23622047244094491"/>
  <pageSetup paperSize="9" scale="62"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6"/>
  <dimension ref="A1:D81"/>
  <sheetViews>
    <sheetView showGridLines="0" workbookViewId="0">
      <selection activeCell="F10" sqref="F10"/>
    </sheetView>
  </sheetViews>
  <sheetFormatPr defaultColWidth="9.140625" defaultRowHeight="12.75"/>
  <cols>
    <col min="1" max="1" width="77.5703125" style="213" customWidth="1"/>
    <col min="2" max="4" width="15.7109375" style="213" customWidth="1"/>
    <col min="5" max="16384" width="9.140625" style="213"/>
  </cols>
  <sheetData>
    <row r="1" spans="1:4" s="54" customFormat="1" ht="15" customHeight="1">
      <c r="A1" s="411"/>
      <c r="B1" s="186">
        <f>'SP e CE consuntivi riclassific.'!B2</f>
        <v>2022</v>
      </c>
      <c r="C1" s="186">
        <f>'SP e CE consuntivi riclassific.'!C2</f>
        <v>2023</v>
      </c>
      <c r="D1" s="653">
        <f>'SP e CE consuntivi riclassific.'!D2</f>
        <v>2024</v>
      </c>
    </row>
    <row r="2" spans="1:4" s="54" customFormat="1" ht="15" customHeight="1">
      <c r="A2" s="412"/>
      <c r="B2" s="489"/>
      <c r="C2" s="489"/>
      <c r="D2" s="654"/>
    </row>
    <row r="3" spans="1:4" s="54" customFormat="1" ht="15" customHeight="1">
      <c r="A3" s="415" t="s">
        <v>646</v>
      </c>
      <c r="B3" s="489"/>
      <c r="C3" s="489"/>
      <c r="D3" s="654"/>
    </row>
    <row r="4" spans="1:4" s="54" customFormat="1" ht="15" customHeight="1">
      <c r="A4" s="51" t="s">
        <v>568</v>
      </c>
      <c r="B4" s="52">
        <f>'SP e CE consuntivi riclassific.'!B10</f>
        <v>0</v>
      </c>
      <c r="C4" s="52">
        <f>'SP e CE consuntivi riclassific.'!C10</f>
        <v>0</v>
      </c>
      <c r="D4" s="279">
        <f>'SP e CE consuntivi riclassific.'!D10</f>
        <v>0</v>
      </c>
    </row>
    <row r="5" spans="1:4" s="54" customFormat="1" ht="15" customHeight="1">
      <c r="A5" s="367" t="s">
        <v>569</v>
      </c>
      <c r="B5" s="52">
        <f>'SP e CE consuntivi riclassific.'!B17</f>
        <v>0</v>
      </c>
      <c r="C5" s="52">
        <f>'SP e CE consuntivi riclassific.'!C17</f>
        <v>0</v>
      </c>
      <c r="D5" s="279">
        <f>'SP e CE consuntivi riclassific.'!D17</f>
        <v>0</v>
      </c>
    </row>
    <row r="6" spans="1:4" s="54" customFormat="1" ht="15" customHeight="1">
      <c r="A6" s="374" t="s">
        <v>654</v>
      </c>
      <c r="B6" s="281">
        <f>SUM(B4:B5)</f>
        <v>0</v>
      </c>
      <c r="C6" s="281">
        <f>SUM(C4:C5)</f>
        <v>0</v>
      </c>
      <c r="D6" s="332">
        <f>SUM(D4:D5)</f>
        <v>0</v>
      </c>
    </row>
    <row r="7" spans="1:4" s="54" customFormat="1" ht="15" customHeight="1">
      <c r="A7" s="261" t="s">
        <v>571</v>
      </c>
      <c r="B7" s="52">
        <f>'SP e CE consuntivi riclassific.'!B32</f>
        <v>0</v>
      </c>
      <c r="C7" s="52">
        <f>'SP e CE consuntivi riclassific.'!C32</f>
        <v>0</v>
      </c>
      <c r="D7" s="279">
        <f>'SP e CE consuntivi riclassific.'!D32</f>
        <v>0</v>
      </c>
    </row>
    <row r="8" spans="1:4" s="54" customFormat="1" ht="15" customHeight="1">
      <c r="A8" s="261" t="s">
        <v>572</v>
      </c>
      <c r="B8" s="52">
        <f>'SP e CE consuntivi riclassific.'!B44</f>
        <v>0</v>
      </c>
      <c r="C8" s="52">
        <f>'SP e CE consuntivi riclassific.'!C44</f>
        <v>0</v>
      </c>
      <c r="D8" s="279">
        <f>'SP e CE consuntivi riclassific.'!D44</f>
        <v>0</v>
      </c>
    </row>
    <row r="9" spans="1:4" s="54" customFormat="1" ht="15" customHeight="1">
      <c r="A9" s="261" t="s">
        <v>488</v>
      </c>
      <c r="B9" s="52">
        <f>'SP e CE consuntivi riclassific.'!B21</f>
        <v>0</v>
      </c>
      <c r="C9" s="52">
        <f>'SP e CE consuntivi riclassific.'!C21</f>
        <v>0</v>
      </c>
      <c r="D9" s="279">
        <f>'SP e CE consuntivi riclassific.'!D21</f>
        <v>0</v>
      </c>
    </row>
    <row r="10" spans="1:4" s="54" customFormat="1" ht="15" customHeight="1">
      <c r="A10" s="289" t="s">
        <v>655</v>
      </c>
      <c r="B10" s="281">
        <f>SUM(B7:B9)</f>
        <v>0</v>
      </c>
      <c r="C10" s="281">
        <f>SUM(C7:C9)</f>
        <v>0</v>
      </c>
      <c r="D10" s="332">
        <f>SUM(D7:D9)</f>
        <v>0</v>
      </c>
    </row>
    <row r="11" spans="1:4" s="54" customFormat="1" ht="15" customHeight="1">
      <c r="A11" s="307"/>
      <c r="B11" s="53"/>
      <c r="C11" s="53"/>
      <c r="D11" s="655"/>
    </row>
    <row r="12" spans="1:4" s="54" customFormat="1" ht="15" customHeight="1">
      <c r="A12" s="415" t="s">
        <v>647</v>
      </c>
      <c r="B12" s="309"/>
      <c r="C12" s="309"/>
      <c r="D12" s="656"/>
    </row>
    <row r="13" spans="1:4" s="54" customFormat="1" ht="15" customHeight="1">
      <c r="A13" s="261" t="s">
        <v>568</v>
      </c>
      <c r="B13" s="321" t="e">
        <f>B4/B6</f>
        <v>#DIV/0!</v>
      </c>
      <c r="C13" s="321" t="e">
        <f>C4/C6</f>
        <v>#DIV/0!</v>
      </c>
      <c r="D13" s="657" t="e">
        <f>D4/D6</f>
        <v>#DIV/0!</v>
      </c>
    </row>
    <row r="14" spans="1:4" s="54" customFormat="1" ht="15" customHeight="1">
      <c r="A14" s="367" t="s">
        <v>569</v>
      </c>
      <c r="B14" s="321" t="e">
        <f>B5/B6</f>
        <v>#DIV/0!</v>
      </c>
      <c r="C14" s="321" t="e">
        <f>C5/C6</f>
        <v>#DIV/0!</v>
      </c>
      <c r="D14" s="657" t="e">
        <f>D5/D6</f>
        <v>#DIV/0!</v>
      </c>
    </row>
    <row r="15" spans="1:4" s="54" customFormat="1" ht="15" customHeight="1">
      <c r="A15" s="374" t="s">
        <v>654</v>
      </c>
      <c r="B15" s="658" t="e">
        <f>SUM(B13:B14)</f>
        <v>#DIV/0!</v>
      </c>
      <c r="C15" s="658" t="e">
        <f>SUM(C13:C14)</f>
        <v>#DIV/0!</v>
      </c>
      <c r="D15" s="659" t="e">
        <f>SUM(D13:D14)</f>
        <v>#DIV/0!</v>
      </c>
    </row>
    <row r="16" spans="1:4" s="54" customFormat="1" ht="15" customHeight="1">
      <c r="A16" s="261" t="s">
        <v>571</v>
      </c>
      <c r="B16" s="321" t="e">
        <f>B7/B10</f>
        <v>#DIV/0!</v>
      </c>
      <c r="C16" s="321" t="e">
        <f>C7/C10</f>
        <v>#DIV/0!</v>
      </c>
      <c r="D16" s="657" t="e">
        <f>D7/D10</f>
        <v>#DIV/0!</v>
      </c>
    </row>
    <row r="17" spans="1:4" s="54" customFormat="1" ht="15" customHeight="1">
      <c r="A17" s="261" t="s">
        <v>572</v>
      </c>
      <c r="B17" s="321" t="e">
        <f>B8/B10</f>
        <v>#DIV/0!</v>
      </c>
      <c r="C17" s="321" t="e">
        <f>C8/C10</f>
        <v>#DIV/0!</v>
      </c>
      <c r="D17" s="657" t="e">
        <f>D8/D10</f>
        <v>#DIV/0!</v>
      </c>
    </row>
    <row r="18" spans="1:4" s="54" customFormat="1" ht="15" customHeight="1">
      <c r="A18" s="261" t="s">
        <v>488</v>
      </c>
      <c r="B18" s="321" t="e">
        <f>B9/B10</f>
        <v>#DIV/0!</v>
      </c>
      <c r="C18" s="321" t="e">
        <f>C9/C10</f>
        <v>#DIV/0!</v>
      </c>
      <c r="D18" s="657" t="e">
        <f>D9/D10</f>
        <v>#DIV/0!</v>
      </c>
    </row>
    <row r="19" spans="1:4" s="54" customFormat="1" ht="15" customHeight="1">
      <c r="A19" s="289" t="s">
        <v>655</v>
      </c>
      <c r="B19" s="658" t="e">
        <f>SUM(B16:B18)</f>
        <v>#DIV/0!</v>
      </c>
      <c r="C19" s="658" t="e">
        <f>SUM(C16:C18)</f>
        <v>#DIV/0!</v>
      </c>
      <c r="D19" s="659" t="e">
        <f>SUM(D16:D18)</f>
        <v>#DIV/0!</v>
      </c>
    </row>
    <row r="20" spans="1:4" s="54" customFormat="1" ht="15" customHeight="1">
      <c r="A20" s="250"/>
      <c r="D20" s="218"/>
    </row>
    <row r="21" spans="1:4" s="54" customFormat="1" ht="15" customHeight="1">
      <c r="A21" s="415" t="s">
        <v>648</v>
      </c>
      <c r="B21" s="309"/>
      <c r="C21" s="309"/>
      <c r="D21" s="656"/>
    </row>
    <row r="22" spans="1:4" s="54" customFormat="1" ht="15" customHeight="1">
      <c r="A22" s="367" t="s">
        <v>187</v>
      </c>
      <c r="B22" s="52">
        <f>'SP e CE consuntivi riclassific.'!B52</f>
        <v>0</v>
      </c>
      <c r="C22" s="52">
        <f>'SP e CE consuntivi riclassific.'!C52</f>
        <v>0</v>
      </c>
      <c r="D22" s="279">
        <f>'SP e CE consuntivi riclassific.'!D52</f>
        <v>0</v>
      </c>
    </row>
    <row r="23" spans="1:4" s="54" customFormat="1" ht="15" customHeight="1">
      <c r="A23" s="367" t="s">
        <v>506</v>
      </c>
      <c r="B23" s="52">
        <f>'SP e CE consuntivi riclassific.'!B57</f>
        <v>0</v>
      </c>
      <c r="C23" s="52">
        <f>'SP e CE consuntivi riclassific.'!C57</f>
        <v>0</v>
      </c>
      <c r="D23" s="279">
        <f>'SP e CE consuntivi riclassific.'!D57</f>
        <v>0</v>
      </c>
    </row>
    <row r="24" spans="1:4" s="54" customFormat="1" ht="15" customHeight="1">
      <c r="A24" s="367" t="s">
        <v>191</v>
      </c>
      <c r="B24" s="52">
        <f>'SP e CE consuntivi riclassific.'!B59+'SP e CE consuntivi riclassific.'!B60+'SP e CE consuntivi riclassific.'!B61+'SP e CE consuntivi riclassific.'!B62</f>
        <v>0</v>
      </c>
      <c r="C24" s="52">
        <f>'SP e CE consuntivi riclassific.'!C59+'SP e CE consuntivi riclassific.'!C60+'SP e CE consuntivi riclassific.'!C61+'SP e CE consuntivi riclassific.'!C62</f>
        <v>0</v>
      </c>
      <c r="D24" s="279">
        <f>'SP e CE consuntivi riclassific.'!D59+'SP e CE consuntivi riclassific.'!D60+'SP e CE consuntivi riclassific.'!D61+'SP e CE consuntivi riclassific.'!D62</f>
        <v>0</v>
      </c>
    </row>
    <row r="25" spans="1:4" s="54" customFormat="1" ht="15" customHeight="1">
      <c r="A25" s="367" t="s">
        <v>508</v>
      </c>
      <c r="B25" s="52">
        <f>'SP e CE consuntivi riclassific.'!B63</f>
        <v>0</v>
      </c>
      <c r="C25" s="52">
        <f>'SP e CE consuntivi riclassific.'!C63</f>
        <v>0</v>
      </c>
      <c r="D25" s="279">
        <f>'SP e CE consuntivi riclassific.'!D63</f>
        <v>0</v>
      </c>
    </row>
    <row r="26" spans="1:4" s="54" customFormat="1" ht="15" customHeight="1">
      <c r="A26" s="367" t="s">
        <v>650</v>
      </c>
      <c r="B26" s="52">
        <f>'SP e CE consuntivi riclassific.'!B66</f>
        <v>0</v>
      </c>
      <c r="C26" s="52">
        <f>'SP e CE consuntivi riclassific.'!C66</f>
        <v>0</v>
      </c>
      <c r="D26" s="279">
        <f>'SP e CE consuntivi riclassific.'!D66</f>
        <v>0</v>
      </c>
    </row>
    <row r="27" spans="1:4" s="54" customFormat="1" ht="15" customHeight="1">
      <c r="A27" s="367" t="s">
        <v>651</v>
      </c>
      <c r="B27" s="52">
        <f>'SP e CE consuntivi riclassific.'!B72</f>
        <v>0</v>
      </c>
      <c r="C27" s="52">
        <f>'SP e CE consuntivi riclassific.'!C72</f>
        <v>0</v>
      </c>
      <c r="D27" s="279">
        <f>'SP e CE consuntivi riclassific.'!D72</f>
        <v>0</v>
      </c>
    </row>
    <row r="28" spans="1:4" s="54" customFormat="1" ht="15" customHeight="1">
      <c r="A28" s="367" t="s">
        <v>652</v>
      </c>
      <c r="B28" s="52">
        <f>'SP e CE consuntivi riclassific.'!B76</f>
        <v>0</v>
      </c>
      <c r="C28" s="52">
        <f>'SP e CE consuntivi riclassific.'!C76</f>
        <v>0</v>
      </c>
      <c r="D28" s="279">
        <f>'SP e CE consuntivi riclassific.'!D76</f>
        <v>0</v>
      </c>
    </row>
    <row r="29" spans="1:4" s="54" customFormat="1" ht="15" customHeight="1">
      <c r="A29" s="367" t="s">
        <v>519</v>
      </c>
      <c r="B29" s="52">
        <f>'SP e CE consuntivi riclassific.'!B80</f>
        <v>0</v>
      </c>
      <c r="C29" s="52">
        <f>'SP e CE consuntivi riclassific.'!C80</f>
        <v>0</v>
      </c>
      <c r="D29" s="279">
        <f>'SP e CE consuntivi riclassific.'!D80</f>
        <v>0</v>
      </c>
    </row>
    <row r="30" spans="1:4" s="54" customFormat="1" ht="15" customHeight="1">
      <c r="A30" s="390" t="s">
        <v>653</v>
      </c>
      <c r="B30" s="52">
        <f>'SP e CE consuntivi riclassific.'!B84</f>
        <v>0</v>
      </c>
      <c r="C30" s="52">
        <f>'SP e CE consuntivi riclassific.'!C84</f>
        <v>0</v>
      </c>
      <c r="D30" s="279">
        <f>'SP e CE consuntivi riclassific.'!D84</f>
        <v>0</v>
      </c>
    </row>
    <row r="31" spans="1:4" s="54" customFormat="1" ht="15" customHeight="1">
      <c r="A31" s="375"/>
      <c r="B31" s="660"/>
      <c r="C31" s="660"/>
      <c r="D31" s="661"/>
    </row>
    <row r="32" spans="1:4" s="54" customFormat="1" ht="15" customHeight="1">
      <c r="A32" s="415" t="s">
        <v>649</v>
      </c>
      <c r="B32" s="309"/>
      <c r="C32" s="309"/>
      <c r="D32" s="656"/>
    </row>
    <row r="33" spans="1:4" s="54" customFormat="1" ht="15" customHeight="1">
      <c r="A33" s="367" t="s">
        <v>187</v>
      </c>
      <c r="B33" s="658">
        <v>1</v>
      </c>
      <c r="C33" s="658">
        <v>1</v>
      </c>
      <c r="D33" s="659">
        <v>1</v>
      </c>
    </row>
    <row r="34" spans="1:4" s="54" customFormat="1" ht="15" customHeight="1">
      <c r="A34" s="367" t="s">
        <v>506</v>
      </c>
      <c r="B34" s="321" t="e">
        <f t="shared" ref="B34:B41" si="0">B23/$B$22</f>
        <v>#DIV/0!</v>
      </c>
      <c r="C34" s="321" t="e">
        <f t="shared" ref="C34:C41" si="1">C23/$C$22</f>
        <v>#DIV/0!</v>
      </c>
      <c r="D34" s="657" t="e">
        <f t="shared" ref="D34:D41" si="2">D23/$D$22</f>
        <v>#DIV/0!</v>
      </c>
    </row>
    <row r="35" spans="1:4" s="54" customFormat="1" ht="15" customHeight="1">
      <c r="A35" s="367" t="s">
        <v>191</v>
      </c>
      <c r="B35" s="321" t="e">
        <f t="shared" si="0"/>
        <v>#DIV/0!</v>
      </c>
      <c r="C35" s="321" t="e">
        <f t="shared" si="1"/>
        <v>#DIV/0!</v>
      </c>
      <c r="D35" s="657" t="e">
        <f t="shared" si="2"/>
        <v>#DIV/0!</v>
      </c>
    </row>
    <row r="36" spans="1:4" s="54" customFormat="1" ht="15" customHeight="1">
      <c r="A36" s="367" t="s">
        <v>508</v>
      </c>
      <c r="B36" s="321" t="e">
        <f t="shared" si="0"/>
        <v>#DIV/0!</v>
      </c>
      <c r="C36" s="321" t="e">
        <f t="shared" si="1"/>
        <v>#DIV/0!</v>
      </c>
      <c r="D36" s="657" t="e">
        <f t="shared" si="2"/>
        <v>#DIV/0!</v>
      </c>
    </row>
    <row r="37" spans="1:4" s="54" customFormat="1" ht="15" customHeight="1">
      <c r="A37" s="367" t="s">
        <v>650</v>
      </c>
      <c r="B37" s="321" t="e">
        <f t="shared" si="0"/>
        <v>#DIV/0!</v>
      </c>
      <c r="C37" s="321" t="e">
        <f t="shared" si="1"/>
        <v>#DIV/0!</v>
      </c>
      <c r="D37" s="657" t="e">
        <f t="shared" si="2"/>
        <v>#DIV/0!</v>
      </c>
    </row>
    <row r="38" spans="1:4" s="54" customFormat="1" ht="15" customHeight="1">
      <c r="A38" s="367" t="s">
        <v>651</v>
      </c>
      <c r="B38" s="321" t="e">
        <f t="shared" si="0"/>
        <v>#DIV/0!</v>
      </c>
      <c r="C38" s="321" t="e">
        <f t="shared" si="1"/>
        <v>#DIV/0!</v>
      </c>
      <c r="D38" s="657" t="e">
        <f t="shared" si="2"/>
        <v>#DIV/0!</v>
      </c>
    </row>
    <row r="39" spans="1:4" s="54" customFormat="1" ht="15" customHeight="1">
      <c r="A39" s="367" t="s">
        <v>652</v>
      </c>
      <c r="B39" s="321" t="e">
        <f t="shared" si="0"/>
        <v>#DIV/0!</v>
      </c>
      <c r="C39" s="321" t="e">
        <f t="shared" si="1"/>
        <v>#DIV/0!</v>
      </c>
      <c r="D39" s="657" t="e">
        <f t="shared" si="2"/>
        <v>#DIV/0!</v>
      </c>
    </row>
    <row r="40" spans="1:4" s="54" customFormat="1" ht="15" customHeight="1">
      <c r="A40" s="367" t="s">
        <v>519</v>
      </c>
      <c r="B40" s="321" t="e">
        <f t="shared" si="0"/>
        <v>#DIV/0!</v>
      </c>
      <c r="C40" s="321" t="e">
        <f t="shared" si="1"/>
        <v>#DIV/0!</v>
      </c>
      <c r="D40" s="657" t="e">
        <f t="shared" si="2"/>
        <v>#DIV/0!</v>
      </c>
    </row>
    <row r="41" spans="1:4" s="54" customFormat="1" ht="15" customHeight="1" thickBot="1">
      <c r="A41" s="422" t="s">
        <v>653</v>
      </c>
      <c r="B41" s="662" t="e">
        <f t="shared" si="0"/>
        <v>#DIV/0!</v>
      </c>
      <c r="C41" s="662" t="e">
        <f t="shared" si="1"/>
        <v>#DIV/0!</v>
      </c>
      <c r="D41" s="663" t="e">
        <f t="shared" si="2"/>
        <v>#DIV/0!</v>
      </c>
    </row>
    <row r="42" spans="1:4" s="54" customFormat="1" ht="15" customHeight="1"/>
    <row r="43" spans="1:4" s="54" customFormat="1" ht="15" customHeight="1" thickBot="1">
      <c r="A43" s="53" t="s">
        <v>645</v>
      </c>
      <c r="B43" s="53"/>
      <c r="C43" s="53"/>
      <c r="D43" s="53"/>
    </row>
    <row r="44" spans="1:4" ht="15" customHeight="1">
      <c r="A44" s="245"/>
      <c r="B44" s="186">
        <f>'SP e CE consuntivi riclassific.'!B2</f>
        <v>2022</v>
      </c>
      <c r="C44" s="664">
        <f>'SP e CE consuntivi riclassific.'!C2</f>
        <v>2023</v>
      </c>
      <c r="D44" s="653">
        <f>'SP e CE consuntivi riclassific.'!D2</f>
        <v>2024</v>
      </c>
    </row>
    <row r="45" spans="1:4" ht="15" customHeight="1">
      <c r="A45" s="307"/>
      <c r="B45" s="53"/>
      <c r="C45" s="53"/>
      <c r="D45" s="655"/>
    </row>
    <row r="46" spans="1:4" ht="15" customHeight="1">
      <c r="A46" s="261" t="s">
        <v>544</v>
      </c>
      <c r="B46" s="418" t="e">
        <f>'SP e CE consuntivi riclassific.'!B17/'SP e CE consuntivi riclassific.'!B19</f>
        <v>#DIV/0!</v>
      </c>
      <c r="C46" s="418" t="e">
        <f>'SP e CE consuntivi riclassific.'!C17/'SP e CE consuntivi riclassific.'!C19</f>
        <v>#DIV/0!</v>
      </c>
      <c r="D46" s="419" t="e">
        <f>'SP e CE consuntivi riclassific.'!D17/'SP e CE consuntivi riclassific.'!D19</f>
        <v>#DIV/0!</v>
      </c>
    </row>
    <row r="47" spans="1:4" ht="15" customHeight="1">
      <c r="A47" s="367" t="s">
        <v>545</v>
      </c>
      <c r="B47" s="321" t="e">
        <f>'SP e CE consuntivi riclassific.'!B10/'SP e CE consuntivi riclassific.'!B19</f>
        <v>#DIV/0!</v>
      </c>
      <c r="C47" s="321" t="e">
        <f>'SP e CE consuntivi riclassific.'!C10/'SP e CE consuntivi riclassific.'!C19</f>
        <v>#DIV/0!</v>
      </c>
      <c r="D47" s="657" t="e">
        <f>'SP e CE consuntivi riclassific.'!D10/'SP e CE consuntivi riclassific.'!D19</f>
        <v>#DIV/0!</v>
      </c>
    </row>
    <row r="48" spans="1:4" ht="15" customHeight="1">
      <c r="A48" s="367" t="s">
        <v>628</v>
      </c>
      <c r="B48" s="321" t="e">
        <f>'SP e CE consuntivi riclassific.'!B21/'SP e CE consuntivi riclassific.'!B46</f>
        <v>#DIV/0!</v>
      </c>
      <c r="C48" s="321" t="e">
        <f>'SP e CE consuntivi riclassific.'!C21/'SP e CE consuntivi riclassific.'!C46</f>
        <v>#DIV/0!</v>
      </c>
      <c r="D48" s="657" t="e">
        <f>'SP e CE consuntivi riclassific.'!D21/'SP e CE consuntivi riclassific.'!D46</f>
        <v>#DIV/0!</v>
      </c>
    </row>
    <row r="49" spans="1:4" ht="15" customHeight="1">
      <c r="A49" s="261" t="s">
        <v>551</v>
      </c>
      <c r="B49" s="321" t="e">
        <f>('SP e CE consuntivi riclassific.'!B32+'SP e CE consuntivi riclassific.'!B44)/'SP e CE consuntivi riclassific.'!B46</f>
        <v>#DIV/0!</v>
      </c>
      <c r="C49" s="321" t="e">
        <f>('SP e CE consuntivi riclassific.'!C32+'SP e CE consuntivi riclassific.'!C44)/'SP e CE consuntivi riclassific.'!C46</f>
        <v>#DIV/0!</v>
      </c>
      <c r="D49" s="657" t="e">
        <f>('SP e CE consuntivi riclassific.'!D32+'SP e CE consuntivi riclassific.'!D44)/'SP e CE consuntivi riclassific.'!D46</f>
        <v>#DIV/0!</v>
      </c>
    </row>
    <row r="50" spans="1:4" ht="15" customHeight="1">
      <c r="A50" s="261" t="s">
        <v>631</v>
      </c>
      <c r="B50" s="321" t="e">
        <f>'SP e CE consuntivi riclassific.'!B32/'SP e CE consuntivi riclassific.'!B46</f>
        <v>#DIV/0!</v>
      </c>
      <c r="C50" s="321" t="e">
        <f>'SP e CE consuntivi riclassific.'!C32/'SP e CE consuntivi riclassific.'!C46</f>
        <v>#DIV/0!</v>
      </c>
      <c r="D50" s="657" t="e">
        <f>'SP e CE consuntivi riclassific.'!D32/'SP e CE consuntivi riclassific.'!D46</f>
        <v>#DIV/0!</v>
      </c>
    </row>
    <row r="51" spans="1:4" ht="15" customHeight="1">
      <c r="A51" s="261" t="s">
        <v>630</v>
      </c>
      <c r="B51" s="321" t="e">
        <f>'SP e CE consuntivi riclassific.'!B44/'SP e CE consuntivi riclassific.'!B46</f>
        <v>#DIV/0!</v>
      </c>
      <c r="C51" s="321" t="e">
        <f>'SP e CE consuntivi riclassific.'!C44/'SP e CE consuntivi riclassific.'!C46</f>
        <v>#DIV/0!</v>
      </c>
      <c r="D51" s="657" t="e">
        <f>'SP e CE consuntivi riclassific.'!D44/'SP e CE consuntivi riclassific.'!D46</f>
        <v>#DIV/0!</v>
      </c>
    </row>
    <row r="52" spans="1:4" ht="15" customHeight="1">
      <c r="A52" s="261" t="s">
        <v>629</v>
      </c>
      <c r="B52" s="321" t="e">
        <f>('SP e CE consuntivi riclassific.'!B21+'SP e CE consuntivi riclassific.'!B44)/'SP e CE consuntivi riclassific.'!B46</f>
        <v>#DIV/0!</v>
      </c>
      <c r="C52" s="321" t="e">
        <f>('SP e CE consuntivi riclassific.'!C21+'SP e CE consuntivi riclassific.'!C44)/'SP e CE consuntivi riclassific.'!C46</f>
        <v>#DIV/0!</v>
      </c>
      <c r="D52" s="657" t="e">
        <f>('SP e CE consuntivi riclassific.'!D21+'SP e CE consuntivi riclassific.'!D44)/'SP e CE consuntivi riclassific.'!D46</f>
        <v>#DIV/0!</v>
      </c>
    </row>
    <row r="53" spans="1:4" ht="15" customHeight="1">
      <c r="A53" s="250"/>
      <c r="B53" s="54"/>
      <c r="C53" s="54"/>
      <c r="D53" s="218"/>
    </row>
    <row r="54" spans="1:4" ht="15" customHeight="1">
      <c r="A54" s="261" t="s">
        <v>546</v>
      </c>
      <c r="B54" s="425">
        <f>'SP e CE consuntivi riclassific.'!B21-'SP e CE consuntivi riclassific.'!B17</f>
        <v>0</v>
      </c>
      <c r="C54" s="425">
        <f>'SP e CE consuntivi riclassific.'!C21-'SP e CE consuntivi riclassific.'!C17</f>
        <v>0</v>
      </c>
      <c r="D54" s="426">
        <f>'SP e CE consuntivi riclassific.'!D21-'SP e CE consuntivi riclassific.'!D17</f>
        <v>0</v>
      </c>
    </row>
    <row r="55" spans="1:4" ht="15" customHeight="1">
      <c r="A55" s="261" t="s">
        <v>632</v>
      </c>
      <c r="B55" s="429" t="e">
        <f>'SP e CE consuntivi riclassific.'!B21/'SP e CE consuntivi riclassific.'!B17</f>
        <v>#DIV/0!</v>
      </c>
      <c r="C55" s="429" t="e">
        <f>'SP e CE consuntivi riclassific.'!C21/'SP e CE consuntivi riclassific.'!C17</f>
        <v>#DIV/0!</v>
      </c>
      <c r="D55" s="430" t="e">
        <f>'SP e CE consuntivi riclassific.'!D21/'SP e CE consuntivi riclassific.'!D17</f>
        <v>#DIV/0!</v>
      </c>
    </row>
    <row r="56" spans="1:4" ht="15" customHeight="1">
      <c r="A56" s="261" t="s">
        <v>547</v>
      </c>
      <c r="B56" s="425">
        <f>('SP e CE consuntivi riclassific.'!B21+'SP e CE consuntivi riclassific.'!B44)-'SP e CE consuntivi riclassific.'!B17</f>
        <v>0</v>
      </c>
      <c r="C56" s="425">
        <f>('SP e CE consuntivi riclassific.'!C21+'SP e CE consuntivi riclassific.'!C44)-'SP e CE consuntivi riclassific.'!C17</f>
        <v>0</v>
      </c>
      <c r="D56" s="426">
        <f>('SP e CE consuntivi riclassific.'!D21+'SP e CE consuntivi riclassific.'!D44)-'SP e CE consuntivi riclassific.'!D17</f>
        <v>0</v>
      </c>
    </row>
    <row r="57" spans="1:4" ht="15" customHeight="1">
      <c r="A57" s="261" t="s">
        <v>633</v>
      </c>
      <c r="B57" s="429" t="e">
        <f>('SP e CE consuntivi riclassific.'!B21+'SP e CE consuntivi riclassific.'!B44)/'SP e CE consuntivi riclassific.'!B17</f>
        <v>#DIV/0!</v>
      </c>
      <c r="C57" s="429" t="e">
        <f>('SP e CE consuntivi riclassific.'!C21+'SP e CE consuntivi riclassific.'!C44)/'SP e CE consuntivi riclassific.'!C17</f>
        <v>#DIV/0!</v>
      </c>
      <c r="D57" s="430" t="e">
        <f>('SP e CE consuntivi riclassific.'!D21+'SP e CE consuntivi riclassific.'!D44)/'SP e CE consuntivi riclassific.'!D17</f>
        <v>#DIV/0!</v>
      </c>
    </row>
    <row r="58" spans="1:4" ht="15" customHeight="1">
      <c r="A58" s="250"/>
      <c r="B58" s="54"/>
      <c r="C58" s="54"/>
      <c r="D58" s="218"/>
    </row>
    <row r="59" spans="1:4" ht="15" customHeight="1">
      <c r="A59" s="51" t="s">
        <v>639</v>
      </c>
      <c r="B59" s="665">
        <f>'SP e CE consuntivi riclassific.'!B10-'SP e CE consuntivi riclassific.'!B7-'SP e CE consuntivi riclassific.'!B32</f>
        <v>0</v>
      </c>
      <c r="C59" s="665">
        <f>'SP e CE consuntivi riclassific.'!C10-'SP e CE consuntivi riclassific.'!C7-'SP e CE consuntivi riclassific.'!C32</f>
        <v>0</v>
      </c>
      <c r="D59" s="666">
        <f>'SP e CE consuntivi riclassific.'!D10-'SP e CE consuntivi riclassific.'!D7-'SP e CE consuntivi riclassific.'!D32</f>
        <v>0</v>
      </c>
    </row>
    <row r="60" spans="1:4" ht="15" customHeight="1">
      <c r="A60" s="51" t="s">
        <v>635</v>
      </c>
      <c r="B60" s="667" t="e">
        <f>('SP e CE consuntivi riclassific.'!B10-'SP e CE consuntivi riclassific.'!B7)/'SP e CE consuntivi riclassific.'!B32</f>
        <v>#DIV/0!</v>
      </c>
      <c r="C60" s="667" t="e">
        <f>('SP e CE consuntivi riclassific.'!C10-'SP e CE consuntivi riclassific.'!C7)/'SP e CE consuntivi riclassific.'!C32</f>
        <v>#DIV/0!</v>
      </c>
      <c r="D60" s="668" t="e">
        <f>('SP e CE consuntivi riclassific.'!D10-'SP e CE consuntivi riclassific.'!D7)/'SP e CE consuntivi riclassific.'!D32</f>
        <v>#DIV/0!</v>
      </c>
    </row>
    <row r="61" spans="1:4" ht="15" customHeight="1">
      <c r="A61" s="51" t="s">
        <v>636</v>
      </c>
      <c r="B61" s="667" t="e">
        <f>'SP e CE consuntivi riclassific.'!B10/'SP e CE consuntivi riclassific.'!B32</f>
        <v>#DIV/0!</v>
      </c>
      <c r="C61" s="667" t="e">
        <f>'SP e CE consuntivi riclassific.'!C10/'SP e CE consuntivi riclassific.'!C32</f>
        <v>#DIV/0!</v>
      </c>
      <c r="D61" s="668" t="e">
        <f>'SP e CE consuntivi riclassific.'!D10/'SP e CE consuntivi riclassific.'!D32</f>
        <v>#DIV/0!</v>
      </c>
    </row>
    <row r="62" spans="1:4" ht="15" customHeight="1">
      <c r="A62" s="51" t="s">
        <v>656</v>
      </c>
      <c r="B62" s="482">
        <f>'SP consuntivo'!B83+'SP consuntivo'!B88-'SP consuntivo'!B121-'SP consuntivo'!B124-'SP consuntivo'!B127</f>
        <v>0</v>
      </c>
      <c r="C62" s="482">
        <f>'SP consuntivo'!C83+'SP consuntivo'!C88-'SP consuntivo'!C121-'SP consuntivo'!C124-'SP consuntivo'!C127</f>
        <v>0</v>
      </c>
      <c r="D62" s="483">
        <f>'SP consuntivo'!D83+'SP consuntivo'!D88-'SP consuntivo'!D121-'SP consuntivo'!D124-'SP consuntivo'!D127</f>
        <v>0</v>
      </c>
    </row>
    <row r="63" spans="1:4" ht="15" customHeight="1">
      <c r="A63" s="250"/>
      <c r="B63" s="54"/>
      <c r="C63" s="54"/>
      <c r="D63" s="218"/>
    </row>
    <row r="64" spans="1:4" ht="15" customHeight="1">
      <c r="A64" s="51" t="s">
        <v>637</v>
      </c>
      <c r="B64" s="665">
        <f>'SP e CE consuntivi riclassific.'!B10-'SP e CE consuntivi riclassific.'!B32</f>
        <v>0</v>
      </c>
      <c r="C64" s="665">
        <f>'SP e CE consuntivi riclassific.'!C10-'SP e CE consuntivi riclassific.'!C32</f>
        <v>0</v>
      </c>
      <c r="D64" s="666">
        <f>'SP e CE consuntivi riclassific.'!D10-'SP e CE consuntivi riclassific.'!D32</f>
        <v>0</v>
      </c>
    </row>
    <row r="65" spans="1:4" ht="15" customHeight="1">
      <c r="A65" s="51" t="s">
        <v>634</v>
      </c>
      <c r="B65" s="665">
        <f>'SP e CE consuntivi riclassific.'!B5+'SP e CE consuntivi riclassific.'!B7-'SP e CE consuntivi riclassific.'!B27</f>
        <v>0</v>
      </c>
      <c r="C65" s="665">
        <f>'SP e CE consuntivi riclassific.'!C5+'SP e CE consuntivi riclassific.'!C7-'SP e CE consuntivi riclassific.'!C27</f>
        <v>0</v>
      </c>
      <c r="D65" s="666">
        <f>'SP e CE consuntivi riclassific.'!D5+'SP e CE consuntivi riclassific.'!D7-'SP e CE consuntivi riclassific.'!D27</f>
        <v>0</v>
      </c>
    </row>
    <row r="66" spans="1:4" ht="15" customHeight="1">
      <c r="A66" s="51" t="s">
        <v>638</v>
      </c>
      <c r="B66" s="669" t="e">
        <f>B65/'SP e CE consuntivi riclassific.'!B52</f>
        <v>#DIV/0!</v>
      </c>
      <c r="C66" s="669" t="e">
        <f>C65/'SP e CE consuntivi riclassific.'!C52</f>
        <v>#DIV/0!</v>
      </c>
      <c r="D66" s="670" t="e">
        <f>D65/'SP e CE consuntivi riclassific.'!D52</f>
        <v>#DIV/0!</v>
      </c>
    </row>
    <row r="67" spans="1:4" ht="15" customHeight="1">
      <c r="A67" s="250"/>
      <c r="B67" s="54"/>
      <c r="C67" s="54"/>
      <c r="D67" s="218"/>
    </row>
    <row r="68" spans="1:4" ht="15" customHeight="1">
      <c r="A68" s="261" t="s">
        <v>548</v>
      </c>
      <c r="B68" s="433" t="e">
        <f>'SP e CE consuntivi riclassific.'!B84/('SP e CE consuntivi riclassific.'!B21-'SP e CE consuntivi riclassific.'!B84)</f>
        <v>#DIV/0!</v>
      </c>
      <c r="C68" s="433" t="e">
        <f>'SP e CE consuntivi riclassific.'!C84/('SP e CE consuntivi riclassific.'!C21-'SP e CE consuntivi riclassific.'!C84)</f>
        <v>#DIV/0!</v>
      </c>
      <c r="D68" s="434" t="e">
        <f>'SP e CE consuntivi riclassific.'!D84/('SP e CE consuntivi riclassific.'!D21-'SP e CE consuntivi riclassific.'!D84)</f>
        <v>#DIV/0!</v>
      </c>
    </row>
    <row r="69" spans="1:4" ht="15" customHeight="1">
      <c r="A69" s="261" t="s">
        <v>549</v>
      </c>
      <c r="B69" s="433" t="e">
        <f>'SP e CE consuntivi riclassific.'!B72/'SP e CE consuntivi riclassific.'!B19</f>
        <v>#DIV/0!</v>
      </c>
      <c r="C69" s="433" t="e">
        <f>'SP e CE consuntivi riclassific.'!C72/(('SP e CE consuntivi riclassific.'!C19+'SP e CE consuntivi riclassific.'!B19)/2)</f>
        <v>#DIV/0!</v>
      </c>
      <c r="D69" s="434" t="e">
        <f>'SP e CE consuntivi riclassific.'!D72/(('SP e CE consuntivi riclassific.'!D19+'SP e CE consuntivi riclassific.'!C19)/2)</f>
        <v>#DIV/0!</v>
      </c>
    </row>
    <row r="70" spans="1:4" ht="15" customHeight="1">
      <c r="A70" s="367" t="s">
        <v>550</v>
      </c>
      <c r="B70" s="433" t="e">
        <f>'SP e CE consuntivi riclassific.'!B72/'SP e CE consuntivi riclassific.'!B52</f>
        <v>#DIV/0!</v>
      </c>
      <c r="C70" s="433" t="e">
        <f>'SP e CE consuntivi riclassific.'!C72/'SP e CE consuntivi riclassific.'!C52</f>
        <v>#DIV/0!</v>
      </c>
      <c r="D70" s="434" t="e">
        <f>'SP e CE consuntivi riclassific.'!D72/'SP e CE consuntivi riclassific.'!D52</f>
        <v>#DIV/0!</v>
      </c>
    </row>
    <row r="71" spans="1:4" ht="15" customHeight="1">
      <c r="A71" s="250"/>
      <c r="B71" s="54"/>
      <c r="C71" s="54"/>
      <c r="D71" s="218"/>
    </row>
    <row r="72" spans="1:4" ht="15" customHeight="1">
      <c r="A72" s="51" t="s">
        <v>641</v>
      </c>
      <c r="B72" s="667" t="e">
        <f>(B68-B69)/((B69-'CE consuntivo'!B52/('SP e CE consuntivi riclassific.'!B44+'SP e CE consuntivi riclassific.'!B32)))</f>
        <v>#DIV/0!</v>
      </c>
      <c r="C72" s="667" t="e">
        <f>(C68-C69)/((C69-'CE consuntivo'!C52/('SP e CE consuntivi riclassific.'!C44+'SP e CE consuntivi riclassific.'!C32)))</f>
        <v>#DIV/0!</v>
      </c>
      <c r="D72" s="668" t="e">
        <f>(D68-D69)/((D69-'CE consuntivo'!D52/('SP e CE consuntivi riclassific.'!D44+'SP e CE consuntivi riclassific.'!D32)))</f>
        <v>#DIV/0!</v>
      </c>
    </row>
    <row r="73" spans="1:4" ht="15" customHeight="1">
      <c r="A73" s="250"/>
      <c r="B73" s="54"/>
      <c r="C73" s="54"/>
      <c r="D73" s="218"/>
    </row>
    <row r="74" spans="1:4" ht="15" customHeight="1" thickBot="1">
      <c r="A74" s="299" t="s">
        <v>642</v>
      </c>
      <c r="B74" s="671">
        <f>'SP e CE consuntivi riclassific.'!B84+'SP e CE consuntivi riclassific.'!B71+'SP e CE consuntivi riclassific.'!B70+'SP e CE consuntivi riclassific.'!B69+'SP e CE consuntivi riclassific.'!B68</f>
        <v>0</v>
      </c>
      <c r="C74" s="671">
        <f>'SP e CE consuntivi riclassific.'!C84+'SP e CE consuntivi riclassific.'!C71+'SP e CE consuntivi riclassific.'!C70+'SP e CE consuntivi riclassific.'!C69+'SP e CE consuntivi riclassific.'!C68</f>
        <v>0</v>
      </c>
      <c r="D74" s="672">
        <f>'SP e CE consuntivi riclassific.'!D84+'SP e CE consuntivi riclassific.'!D71+'SP e CE consuntivi riclassific.'!D70+'SP e CE consuntivi riclassific.'!D69+'SP e CE consuntivi riclassific.'!D68</f>
        <v>0</v>
      </c>
    </row>
    <row r="75" spans="1:4" ht="15" customHeight="1"/>
    <row r="76" spans="1:4" ht="15" customHeight="1"/>
    <row r="77" spans="1:4" ht="15" customHeight="1"/>
    <row r="78" spans="1:4" ht="15" customHeight="1"/>
    <row r="79" spans="1:4" ht="15" customHeight="1"/>
    <row r="80" spans="1:4" ht="15" customHeight="1"/>
    <row r="81" ht="15" customHeight="1"/>
  </sheetData>
  <sheetProtection password="B81E" sheet="1"/>
  <phoneticPr fontId="2" type="noConversion"/>
  <printOptions horizontalCentered="1"/>
  <pageMargins left="0.39370078740157483" right="0.31496062992125984" top="0.59055118110236227" bottom="0.59055118110236227" header="0.23622047244094491" footer="0.23622047244094491"/>
  <pageSetup paperSize="9" scale="68"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glio7"/>
  <dimension ref="A1:D37"/>
  <sheetViews>
    <sheetView showGridLines="0" workbookViewId="0">
      <selection activeCell="B3" sqref="B3"/>
    </sheetView>
  </sheetViews>
  <sheetFormatPr defaultColWidth="9.140625" defaultRowHeight="12.75"/>
  <cols>
    <col min="1" max="1" width="53.140625" style="213" customWidth="1"/>
    <col min="2" max="3" width="15.7109375" style="213" customWidth="1"/>
    <col min="4" max="16384" width="9.140625" style="213"/>
  </cols>
  <sheetData>
    <row r="1" spans="1:3" ht="13.5" thickBot="1">
      <c r="A1" s="212" t="s">
        <v>657</v>
      </c>
    </row>
    <row r="2" spans="1:3" s="54" customFormat="1" ht="15" customHeight="1">
      <c r="A2" s="214"/>
      <c r="B2" s="215">
        <f>'SP consuntivo'!C1</f>
        <v>2023</v>
      </c>
      <c r="C2" s="216">
        <f>'SP consuntivo'!D1</f>
        <v>2024</v>
      </c>
    </row>
    <row r="3" spans="1:3" s="54" customFormat="1" ht="15" customHeight="1">
      <c r="A3" s="217"/>
      <c r="C3" s="218"/>
    </row>
    <row r="4" spans="1:3" s="54" customFormat="1" ht="15" customHeight="1">
      <c r="A4" s="219" t="s">
        <v>658</v>
      </c>
      <c r="B4" s="673">
        <f>'SP e CE consuntivi riclassific.'!C72</f>
        <v>0</v>
      </c>
      <c r="C4" s="674">
        <f>'SP e CE consuntivi riclassific.'!D72</f>
        <v>0</v>
      </c>
    </row>
    <row r="5" spans="1:3" s="54" customFormat="1" ht="15" customHeight="1">
      <c r="A5" s="222" t="s">
        <v>659</v>
      </c>
      <c r="B5" s="675">
        <f>-'SP e CE consuntivi riclassific.'!C82</f>
        <v>0</v>
      </c>
      <c r="C5" s="676">
        <f>-'SP e CE consuntivi riclassific.'!D82</f>
        <v>0</v>
      </c>
    </row>
    <row r="6" spans="1:3" s="54" customFormat="1" ht="15" customHeight="1">
      <c r="A6" s="225" t="s">
        <v>660</v>
      </c>
      <c r="B6" s="673">
        <f>B4+B5</f>
        <v>0</v>
      </c>
      <c r="C6" s="674">
        <f>C4+C5</f>
        <v>0</v>
      </c>
    </row>
    <row r="7" spans="1:3" s="54" customFormat="1" ht="15" customHeight="1">
      <c r="A7" s="222" t="s">
        <v>615</v>
      </c>
      <c r="B7" s="675">
        <f>'SP e CE consuntivi riclassific.'!C68</f>
        <v>0</v>
      </c>
      <c r="C7" s="676">
        <f>'SP e CE consuntivi riclassific.'!D68</f>
        <v>0</v>
      </c>
    </row>
    <row r="8" spans="1:3" s="54" customFormat="1" ht="15" customHeight="1">
      <c r="A8" s="225" t="s">
        <v>661</v>
      </c>
      <c r="B8" s="673">
        <f>B6+B7</f>
        <v>0</v>
      </c>
      <c r="C8" s="674">
        <f>C6+C7</f>
        <v>0</v>
      </c>
    </row>
    <row r="9" spans="1:3" s="54" customFormat="1" ht="15" customHeight="1">
      <c r="A9" s="226" t="s">
        <v>616</v>
      </c>
      <c r="B9" s="675">
        <f>B11+B10</f>
        <v>0</v>
      </c>
      <c r="C9" s="676">
        <f>C11+C10</f>
        <v>0</v>
      </c>
    </row>
    <row r="10" spans="1:3" s="54" customFormat="1" ht="15" customHeight="1">
      <c r="A10" s="227" t="s">
        <v>617</v>
      </c>
      <c r="B10" s="677">
        <f>('SP e CE consuntivi riclassific.'!B5+'SP e CE consuntivi riclassific.'!B6+'SP e CE consuntivi riclassific.'!B7+'SP e CE consuntivi riclassific.'!B8-'SP consuntivo'!B83-'SP consuntivo'!B2+'SP e CE consuntivi riclassific.'!B9+'SP e CE consuntivi riclassific.'!B15+'SP e CE consuntivi riclassific.'!B16)-('SP e CE consuntivi riclassific.'!C5+'SP e CE consuntivi riclassific.'!C6+'SP e CE consuntivi riclassific.'!C7+'SP e CE consuntivi riclassific.'!C8-'SP consuntivo'!C83-'SP consuntivo'!C2+'SP e CE consuntivi riclassific.'!C9+'SP e CE consuntivi riclassific.'!C15+'SP e CE consuntivi riclassific.'!C16)</f>
        <v>0</v>
      </c>
      <c r="C10" s="678">
        <f>('SP e CE consuntivi riclassific.'!C5+'SP e CE consuntivi riclassific.'!C6+'SP e CE consuntivi riclassific.'!C7+'SP e CE consuntivi riclassific.'!C8-'SP consuntivo'!C83-'SP consuntivo'!C2+'SP e CE consuntivi riclassific.'!C9+'SP e CE consuntivi riclassific.'!C15+'SP e CE consuntivi riclassific.'!C16)-('SP e CE consuntivi riclassific.'!D5+'SP e CE consuntivi riclassific.'!D6+'SP e CE consuntivi riclassific.'!D7+'SP e CE consuntivi riclassific.'!D8-'SP consuntivo'!D83-'SP consuntivo'!D2+'SP e CE consuntivi riclassific.'!D9+'SP e CE consuntivi riclassific.'!D15+'SP e CE consuntivi riclassific.'!D16)</f>
        <v>0</v>
      </c>
    </row>
    <row r="11" spans="1:3" s="54" customFormat="1" ht="15" customHeight="1">
      <c r="A11" s="227" t="s">
        <v>618</v>
      </c>
      <c r="B11" s="677">
        <f>('SP e CE consuntivi riclassific.'!C27+'SP e CE consuntivi riclassific.'!C28+'SP e CE consuntivi riclassific.'!C29+'SP e CE consuntivi riclassific.'!C30+'SP e CE consuntivi riclassific.'!C31+'SP e CE consuntivi riclassific.'!C38+'SP e CE consuntivi riclassific.'!C39+'SP e CE consuntivi riclassific.'!C40+'SP e CE consuntivi riclassific.'!C41)-('SP e CE consuntivi riclassific.'!B27+'SP e CE consuntivi riclassific.'!B28+'SP e CE consuntivi riclassific.'!B29+'SP e CE consuntivi riclassific.'!B30+'SP e CE consuntivi riclassific.'!B31+'SP e CE consuntivi riclassific.'!B38+'SP e CE consuntivi riclassific.'!B39+'SP e CE consuntivi riclassific.'!B40+'SP e CE consuntivi riclassific.'!B41)</f>
        <v>0</v>
      </c>
      <c r="C11" s="678">
        <f>('SP e CE consuntivi riclassific.'!D27+'SP e CE consuntivi riclassific.'!D28+'SP e CE consuntivi riclassific.'!D29+'SP e CE consuntivi riclassific.'!D30+'SP e CE consuntivi riclassific.'!D31+'SP e CE consuntivi riclassific.'!D38+'SP e CE consuntivi riclassific.'!D39+'SP e CE consuntivi riclassific.'!D40+'SP e CE consuntivi riclassific.'!D41)-('SP e CE consuntivi riclassific.'!C27+'SP e CE consuntivi riclassific.'!C28+'SP e CE consuntivi riclassific.'!C29+'SP e CE consuntivi riclassific.'!C30+'SP e CE consuntivi riclassific.'!C31+'SP e CE consuntivi riclassific.'!C38+'SP e CE consuntivi riclassific.'!C39+'SP e CE consuntivi riclassific.'!C40+'SP e CE consuntivi riclassific.'!C41)</f>
        <v>0</v>
      </c>
    </row>
    <row r="12" spans="1:3" s="54" customFormat="1" ht="15" customHeight="1">
      <c r="A12" s="225" t="s">
        <v>662</v>
      </c>
      <c r="B12" s="673">
        <f>B8+B9</f>
        <v>0</v>
      </c>
      <c r="C12" s="674">
        <f>C8+C9</f>
        <v>0</v>
      </c>
    </row>
    <row r="13" spans="1:3" s="54" customFormat="1" ht="15" customHeight="1">
      <c r="A13" s="226" t="s">
        <v>619</v>
      </c>
      <c r="B13" s="675">
        <f>SUM(B14:B17)</f>
        <v>0</v>
      </c>
      <c r="C13" s="676">
        <f>SUM(C14:C17)</f>
        <v>0</v>
      </c>
    </row>
    <row r="14" spans="1:3" s="54" customFormat="1" ht="15" customHeight="1">
      <c r="A14" s="230" t="s">
        <v>620</v>
      </c>
      <c r="B14" s="688">
        <f>'SP e CE consuntivi riclassific.'!B13-'SP e CE consuntivi riclassific.'!C13-'CE consuntivo'!C24</f>
        <v>0</v>
      </c>
      <c r="C14" s="687">
        <f>'SP e CE consuntivi riclassific.'!C13-'SP e CE consuntivi riclassific.'!D13-'CE consuntivo'!D24</f>
        <v>0</v>
      </c>
    </row>
    <row r="15" spans="1:3" s="54" customFormat="1" ht="15" customHeight="1">
      <c r="A15" s="230" t="s">
        <v>621</v>
      </c>
      <c r="B15" s="688">
        <f>'SP e CE consuntivi riclassific.'!B12-'SP e CE consuntivi riclassific.'!C12-'CE consuntivo'!C23</f>
        <v>0</v>
      </c>
      <c r="C15" s="687">
        <f>'SP e CE consuntivi riclassific.'!C12-'SP e CE consuntivi riclassific.'!D12-'CE consuntivo'!D23</f>
        <v>0</v>
      </c>
    </row>
    <row r="16" spans="1:3" s="54" customFormat="1" ht="15" customHeight="1">
      <c r="A16" s="230" t="s">
        <v>622</v>
      </c>
      <c r="B16" s="677">
        <f>('SP e CE consuntivi riclassific.'!C42+'SP e CE consuntivi riclassific.'!C43)-('SP e CE consuntivi riclassific.'!B42+'SP e CE consuntivi riclassific.'!B43)</f>
        <v>0</v>
      </c>
      <c r="C16" s="678">
        <f>('SP e CE consuntivi riclassific.'!D42+'SP e CE consuntivi riclassific.'!D43)-('SP e CE consuntivi riclassific.'!C42+'SP e CE consuntivi riclassific.'!C43)</f>
        <v>0</v>
      </c>
    </row>
    <row r="17" spans="1:3" s="54" customFormat="1" ht="15" customHeight="1">
      <c r="A17" s="231" t="s">
        <v>697</v>
      </c>
      <c r="B17" s="677">
        <f>'SP e CE consuntivi riclassific.'!B14-'SP e CE consuntivi riclassific.'!C14</f>
        <v>0</v>
      </c>
      <c r="C17" s="678">
        <f>'SP e CE consuntivi riclassific.'!C14-'SP e CE consuntivi riclassific.'!D14</f>
        <v>0</v>
      </c>
    </row>
    <row r="18" spans="1:3" s="54" customFormat="1" ht="15" customHeight="1">
      <c r="A18" s="225" t="s">
        <v>663</v>
      </c>
      <c r="B18" s="673">
        <f>B12+B13</f>
        <v>0</v>
      </c>
      <c r="C18" s="674">
        <f>C12+C13</f>
        <v>0</v>
      </c>
    </row>
    <row r="19" spans="1:3" s="54" customFormat="1" ht="15" customHeight="1">
      <c r="A19" s="222" t="s">
        <v>623</v>
      </c>
      <c r="B19" s="675">
        <f>B20+B21+B22</f>
        <v>0</v>
      </c>
      <c r="C19" s="676">
        <f>C20+C21+C22</f>
        <v>0</v>
      </c>
    </row>
    <row r="20" spans="1:3" s="54" customFormat="1" ht="15" customHeight="1">
      <c r="A20" s="227" t="s">
        <v>624</v>
      </c>
      <c r="B20" s="679">
        <f>'SP consuntivo'!C97+'SP consuntivo'!C98+'SP consuntivo'!C99+'SP consuntivo'!C100+'SP consuntivo'!C101+'SP consuntivo'!C102+'SP consuntivo'!C103+'SP consuntivo'!C104-'SP consuntivo'!B105-'SP consuntivo'!B104-'SP consuntivo'!B103-'SP consuntivo'!B102-'SP consuntivo'!B101-'SP consuntivo'!B100-'SP consuntivo'!B99-'SP consuntivo'!B98-'SP consuntivo'!B97</f>
        <v>0</v>
      </c>
      <c r="C20" s="680">
        <f>'SP consuntivo'!D97+'SP consuntivo'!D98+'SP consuntivo'!D99+'SP consuntivo'!D100+'SP consuntivo'!D101+'SP consuntivo'!D102+'SP consuntivo'!D103+'SP consuntivo'!D104-'SP consuntivo'!C105-'SP consuntivo'!C104-'SP consuntivo'!C103-'SP consuntivo'!C102-'SP consuntivo'!C101-'SP consuntivo'!C100-'SP consuntivo'!C99-'SP consuntivo'!C98-'SP consuntivo'!C97</f>
        <v>0</v>
      </c>
    </row>
    <row r="21" spans="1:3" s="54" customFormat="1" ht="15" customHeight="1">
      <c r="A21" s="227" t="s">
        <v>625</v>
      </c>
      <c r="B21" s="679">
        <f>'SP e CE consuntivi riclassific.'!C34+'SP e CE consuntivi riclassific.'!C35+'SP e CE consuntivi riclassific.'!C36+'SP e CE consuntivi riclassific.'!C37+'SP e CE consuntivi riclassific.'!C26-'SP e CE consuntivi riclassific.'!B34-'SP e CE consuntivi riclassific.'!B35-'SP e CE consuntivi riclassific.'!B36-'SP e CE consuntivi riclassific.'!B37-'SP e CE consuntivi riclassific.'!B26</f>
        <v>0</v>
      </c>
      <c r="C21" s="680">
        <f>'SP e CE consuntivi riclassific.'!D34+'SP e CE consuntivi riclassific.'!D35+'SP e CE consuntivi riclassific.'!D36+'SP e CE consuntivi riclassific.'!D37+'SP e CE consuntivi riclassific.'!D26-'SP e CE consuntivi riclassific.'!C34-'SP e CE consuntivi riclassific.'!C35-'SP e CE consuntivi riclassific.'!C36-'SP e CE consuntivi riclassific.'!C37-'SP e CE consuntivi riclassific.'!C26</f>
        <v>0</v>
      </c>
    </row>
    <row r="22" spans="1:3" s="54" customFormat="1" ht="15" customHeight="1">
      <c r="A22" s="227" t="s">
        <v>695</v>
      </c>
      <c r="B22" s="679">
        <f>'SP consuntivo'!B2-'SP consuntivo'!C2</f>
        <v>0</v>
      </c>
      <c r="C22" s="680">
        <f>'SP consuntivo'!C2-'SP consuntivo'!D2</f>
        <v>0</v>
      </c>
    </row>
    <row r="23" spans="1:3" s="54" customFormat="1" ht="15" customHeight="1">
      <c r="A23" s="225" t="s">
        <v>664</v>
      </c>
      <c r="B23" s="673">
        <f>B18+B19</f>
        <v>0</v>
      </c>
      <c r="C23" s="674">
        <f>C18+C19</f>
        <v>0</v>
      </c>
    </row>
    <row r="24" spans="1:3" s="54" customFormat="1" ht="15" customHeight="1">
      <c r="A24" s="226" t="s">
        <v>626</v>
      </c>
      <c r="B24" s="675">
        <f>'CE consuntivo'!C77+'CE consuntivo'!C8+'CE consuntivo'!C9+'CE consuntivo'!C68</f>
        <v>0</v>
      </c>
      <c r="C24" s="676">
        <f>'CE consuntivo'!D77+'CE consuntivo'!D8+'CE consuntivo'!D9+'CE consuntivo'!D68</f>
        <v>0</v>
      </c>
    </row>
    <row r="25" spans="1:3" s="54" customFormat="1" ht="15" customHeight="1">
      <c r="A25" s="225" t="s">
        <v>665</v>
      </c>
      <c r="B25" s="673">
        <f>B23+B24</f>
        <v>0</v>
      </c>
      <c r="C25" s="674">
        <f>C23+C24</f>
        <v>0</v>
      </c>
    </row>
    <row r="26" spans="1:3" s="54" customFormat="1" ht="15" customHeight="1">
      <c r="A26" s="226" t="s">
        <v>627</v>
      </c>
      <c r="B26" s="675">
        <f>'CE consuntivo'!C58</f>
        <v>0</v>
      </c>
      <c r="C26" s="676">
        <f>'CE consuntivo'!D58</f>
        <v>0</v>
      </c>
    </row>
    <row r="27" spans="1:3" s="54" customFormat="1" ht="15" customHeight="1">
      <c r="A27" s="234" t="s">
        <v>666</v>
      </c>
      <c r="B27" s="681">
        <f>B25+B26</f>
        <v>0</v>
      </c>
      <c r="C27" s="682">
        <f>C25+C26</f>
        <v>0</v>
      </c>
    </row>
    <row r="28" spans="1:3" s="54" customFormat="1" ht="15" customHeight="1">
      <c r="A28" s="235"/>
      <c r="B28" s="236"/>
      <c r="C28" s="237"/>
    </row>
    <row r="29" spans="1:3" s="54" customFormat="1" ht="15" customHeight="1">
      <c r="A29" s="238" t="s">
        <v>667</v>
      </c>
      <c r="B29" s="683">
        <f>'SP consuntivo'!B88+'SP consuntivo'!B83-'SP consuntivo'!B122-'SP consuntivo'!B125-'SP consuntivo'!B128</f>
        <v>0</v>
      </c>
      <c r="C29" s="684">
        <f>B31</f>
        <v>0</v>
      </c>
    </row>
    <row r="30" spans="1:3" s="54" customFormat="1" ht="15" customHeight="1">
      <c r="A30" s="239"/>
      <c r="B30" s="240"/>
      <c r="C30" s="241"/>
    </row>
    <row r="31" spans="1:3" s="54" customFormat="1" ht="15" customHeight="1">
      <c r="A31" s="238" t="s">
        <v>668</v>
      </c>
      <c r="B31" s="683">
        <f>'SP consuntivo'!C88+'SP consuntivo'!C83-'SP consuntivo'!C122-'SP consuntivo'!C125-'SP consuntivo'!C128</f>
        <v>0</v>
      </c>
      <c r="C31" s="676">
        <f>'SP consuntivo'!D88+'SP consuntivo'!D83-'SP consuntivo'!D122-'SP consuntivo'!D125-'SP consuntivo'!D128</f>
        <v>0</v>
      </c>
    </row>
    <row r="32" spans="1:3" s="54" customFormat="1" ht="15" customHeight="1">
      <c r="A32" s="235"/>
      <c r="B32" s="236"/>
      <c r="C32" s="237"/>
    </row>
    <row r="33" spans="1:4" s="54" customFormat="1" ht="15" customHeight="1" thickBot="1">
      <c r="A33" s="242" t="s">
        <v>669</v>
      </c>
      <c r="B33" s="685">
        <f>B31-B29</f>
        <v>0</v>
      </c>
      <c r="C33" s="686">
        <f>C31-C29</f>
        <v>0</v>
      </c>
    </row>
    <row r="35" spans="1:4">
      <c r="A35" s="243"/>
      <c r="B35" s="480"/>
      <c r="C35" s="480"/>
      <c r="D35" s="244"/>
    </row>
    <row r="37" spans="1:4">
      <c r="B37" s="689"/>
      <c r="C37" s="689"/>
    </row>
  </sheetData>
  <sheetProtection password="B81E" sheet="1"/>
  <phoneticPr fontId="2" type="noConversion"/>
  <printOptions horizontalCentered="1"/>
  <pageMargins left="0.39370078740157483" right="0.31496062992125984" top="0.78740157480314965" bottom="0.59055118110236227" header="0.23622047244094491" footer="0.23622047244094491"/>
  <pageSetup paperSize="9" scale="90" orientation="portrait" r:id="rId1"/>
  <headerFooter alignWithMargins="0">
    <oddHeader>&amp;C&amp;"Cambria,Normale"&amp;9PROGRAMMA REGIONALE (PR) CALABRIA FESR-FSE + 2021/2027
Azione 1.6.1 - Azione 2.9.1
&amp;"Cambria,Grassetto"FONDO TECNOLOGIE STEP (TECSTEP)</oddHeader>
    <oddFooter xml:space="preserve">&amp;R&amp;"Cambria,Normale"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8">
    <tabColor rgb="FFFF0000"/>
  </sheetPr>
  <dimension ref="A2:C24"/>
  <sheetViews>
    <sheetView showGridLines="0" workbookViewId="0">
      <selection activeCell="F31" sqref="F31"/>
    </sheetView>
  </sheetViews>
  <sheetFormatPr defaultColWidth="9.140625" defaultRowHeight="12.75"/>
  <cols>
    <col min="1" max="1" width="116.28515625" style="213" customWidth="1"/>
    <col min="2" max="2" width="12.85546875" style="213" customWidth="1"/>
    <col min="3" max="3" width="14.28515625" style="213" customWidth="1"/>
    <col min="4" max="16384" width="9.140625" style="213"/>
  </cols>
  <sheetData>
    <row r="2" spans="1:3">
      <c r="A2" s="901" t="s">
        <v>786</v>
      </c>
      <c r="B2" s="902"/>
      <c r="C2" s="903"/>
    </row>
    <row r="3" spans="1:3">
      <c r="A3" s="904"/>
      <c r="B3" s="905"/>
      <c r="C3" s="906"/>
    </row>
    <row r="5" spans="1:3">
      <c r="A5" s="915" t="s">
        <v>712</v>
      </c>
      <c r="B5" s="915"/>
      <c r="C5" s="53"/>
    </row>
    <row r="6" spans="1:3" ht="13.5" thickBot="1"/>
    <row r="7" spans="1:3" ht="15" customHeight="1">
      <c r="A7" s="913" t="s">
        <v>713</v>
      </c>
      <c r="B7" s="914"/>
      <c r="C7" s="53"/>
    </row>
    <row r="8" spans="1:3" s="54" customFormat="1" ht="35.25" customHeight="1">
      <c r="A8" s="402"/>
      <c r="B8" s="713" t="s">
        <v>689</v>
      </c>
      <c r="C8" s="711"/>
    </row>
    <row r="9" spans="1:3" s="54" customFormat="1" ht="15" customHeight="1">
      <c r="A9" s="415"/>
      <c r="B9" s="654"/>
    </row>
    <row r="10" spans="1:3" s="54" customFormat="1" ht="15" customHeight="1">
      <c r="A10" s="51" t="s">
        <v>714</v>
      </c>
      <c r="B10" s="714">
        <f>'CE consuntivo'!C81</f>
        <v>0</v>
      </c>
      <c r="C10" s="712"/>
    </row>
    <row r="11" spans="1:3" s="54" customFormat="1" ht="15" customHeight="1">
      <c r="A11" s="51" t="s">
        <v>715</v>
      </c>
      <c r="B11" s="714">
        <f>'CE consuntivo'!D81</f>
        <v>0</v>
      </c>
      <c r="C11" s="712"/>
    </row>
    <row r="12" spans="1:3" s="54" customFormat="1" ht="15" customHeight="1">
      <c r="A12" s="51" t="s">
        <v>718</v>
      </c>
      <c r="B12" s="714">
        <f>'SP e CE consuntivi riclassific.'!C66</f>
        <v>0</v>
      </c>
      <c r="C12" s="712"/>
    </row>
    <row r="13" spans="1:3" s="54" customFormat="1" ht="15" customHeight="1">
      <c r="A13" s="51" t="s">
        <v>716</v>
      </c>
      <c r="B13" s="714">
        <f>'SP e CE consuntivi riclassific.'!D66</f>
        <v>0</v>
      </c>
      <c r="C13" s="712"/>
    </row>
    <row r="14" spans="1:3" s="54" customFormat="1" ht="15" customHeight="1">
      <c r="A14" s="490" t="s">
        <v>717</v>
      </c>
      <c r="B14" s="716" t="e">
        <f>'SP e CE consuntivi riclassific.'!D66/-'CE consuntivo'!D58</f>
        <v>#DIV/0!</v>
      </c>
      <c r="C14" s="712"/>
    </row>
    <row r="15" spans="1:3" s="54" customFormat="1" ht="15" customHeight="1">
      <c r="A15" s="710" t="s">
        <v>803</v>
      </c>
      <c r="B15" s="717" t="e">
        <f>'Sintesi cons.-Indici di bil.'!D57</f>
        <v>#DIV/0!</v>
      </c>
      <c r="C15" s="712"/>
    </row>
    <row r="16" spans="1:3" s="54" customFormat="1" ht="15" customHeight="1">
      <c r="A16" s="491" t="s">
        <v>721</v>
      </c>
      <c r="B16" s="715" t="e">
        <f>-('SP e CE consuntivi riclassific.'!C52-'SP e CE consuntivi riclassific.'!D52)/'SP e CE consuntivi riclassific.'!C52</f>
        <v>#DIV/0!</v>
      </c>
      <c r="C16" s="712"/>
    </row>
    <row r="17" spans="1:3" s="54" customFormat="1" ht="15" customHeight="1">
      <c r="A17" s="53"/>
      <c r="B17" s="53"/>
    </row>
    <row r="18" spans="1:3" s="54" customFormat="1" ht="15" customHeight="1">
      <c r="A18" s="53"/>
      <c r="B18" s="53"/>
    </row>
    <row r="19" spans="1:3" ht="15" customHeight="1">
      <c r="A19" s="915" t="s">
        <v>722</v>
      </c>
      <c r="B19" s="915"/>
      <c r="C19" s="915"/>
    </row>
    <row r="20" spans="1:3" ht="15" customHeight="1" thickBot="1">
      <c r="A20" s="53"/>
      <c r="B20" s="53"/>
      <c r="C20" s="54"/>
    </row>
    <row r="21" spans="1:3" ht="15" customHeight="1" thickBot="1">
      <c r="A21" s="907" t="s">
        <v>723</v>
      </c>
      <c r="B21" s="908"/>
      <c r="C21" s="719">
        <f>'SP e CE consuntivi riclassific.'!D34+'SP e CE consuntivi riclassific.'!D35</f>
        <v>0</v>
      </c>
    </row>
    <row r="22" spans="1:3" ht="15" customHeight="1" thickBot="1">
      <c r="A22" s="53"/>
      <c r="B22" s="53"/>
      <c r="C22" s="54"/>
    </row>
    <row r="23" spans="1:3" ht="15" customHeight="1">
      <c r="A23" s="909" t="s">
        <v>724</v>
      </c>
      <c r="B23" s="910"/>
      <c r="C23" s="916">
        <f>('SP e CE consuntivi riclassific.'!D66*5)-'Autodiagnosi Requisiti '!C21</f>
        <v>0</v>
      </c>
    </row>
    <row r="24" spans="1:3" ht="13.5" thickBot="1">
      <c r="A24" s="911" t="s">
        <v>725</v>
      </c>
      <c r="B24" s="912"/>
      <c r="C24" s="917"/>
    </row>
  </sheetData>
  <sheetProtection algorithmName="SHA-512" hashValue="P49v6mxzwXbHG9Vojrww9dtWDnXyY00Zg35FPLdzs0JckzWmvevdIYYBWkJOMnPa5w9BWto6fDhj5yDgWEV4CA==" saltValue="Xl61T7ynbddHTCGCCepV6Q==" spinCount="100000" sheet="1" objects="1" scenarios="1"/>
  <mergeCells count="8">
    <mergeCell ref="A2:C3"/>
    <mergeCell ref="A21:B21"/>
    <mergeCell ref="A23:B23"/>
    <mergeCell ref="A24:B24"/>
    <mergeCell ref="A7:B7"/>
    <mergeCell ref="A5:B5"/>
    <mergeCell ref="A19:C19"/>
    <mergeCell ref="C23:C24"/>
  </mergeCells>
  <printOptions horizontalCentered="1"/>
  <pageMargins left="0.39370078740157483" right="0.31496062992125984" top="0.59055118110236227" bottom="0.59055118110236227" header="0.23622047244094491" footer="0.23622047244094491"/>
  <pageSetup paperSize="9" scale="65" orientation="portrait" r:id="rId1"/>
  <headerFooter alignWithMargins="0">
    <oddHeader>&amp;C&amp;"Cambria,Normale"&amp;9PROGRAMMA REGIONALE (PR) PROGRAMMA REGIONALE (PR) CALABRIA FESR-FSE + 2021/2027
Azione 1.6.1 - Azione 2.9.1
&amp;"Cambria,Grassetto"FONDO TECNOLOGIE STEP (TECSTEP)</oddHeader>
    <oddFooter xml:space="preserve">&amp;R&amp;"Cambria,Normale"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21</vt:i4>
      </vt:variant>
    </vt:vector>
  </HeadingPairs>
  <TitlesOfParts>
    <vt:vector size="21" baseType="lpstr">
      <vt:lpstr>Anagrafica</vt:lpstr>
      <vt:lpstr>Investimenti previsti</vt:lpstr>
      <vt:lpstr>SP consuntivo</vt:lpstr>
      <vt:lpstr>CE consuntivo</vt:lpstr>
      <vt:lpstr>SP cons.vo di pertin. gestion.</vt:lpstr>
      <vt:lpstr>SP e CE consuntivi riclassific.</vt:lpstr>
      <vt:lpstr>Sintesi cons.-Indici di bil.</vt:lpstr>
      <vt:lpstr>Rendiconto finanz.  consuntivo</vt:lpstr>
      <vt:lpstr>Autodiagnosi Requisiti </vt:lpstr>
      <vt:lpstr>Ricavi di vendita e val. prod.</vt:lpstr>
      <vt:lpstr>Costi variabili e Costi fissi</vt:lpstr>
      <vt:lpstr>Crediti, rimanenze, debiti</vt:lpstr>
      <vt:lpstr>Costo del lavoro</vt:lpstr>
      <vt:lpstr>Investimenti e ammortamenti</vt:lpstr>
      <vt:lpstr>Comp. straord., iva, imposte</vt:lpstr>
      <vt:lpstr>CE previsionale</vt:lpstr>
      <vt:lpstr>CE previsionale riclassificato</vt:lpstr>
      <vt:lpstr>SP previsionale</vt:lpstr>
      <vt:lpstr>Bilanciamento fonte-impieghi</vt:lpstr>
      <vt:lpstr>Sintesi previs.-Indici di bil.</vt:lpstr>
      <vt:lpstr>Rendiconto finanz.  previs.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FRISINI</dc:creator>
  <cp:lastModifiedBy>Giuseppe Frisini</cp:lastModifiedBy>
  <cp:lastPrinted>2025-09-03T09:07:43Z</cp:lastPrinted>
  <dcterms:created xsi:type="dcterms:W3CDTF">2004-05-01T12:47:37Z</dcterms:created>
  <dcterms:modified xsi:type="dcterms:W3CDTF">2025-09-03T09:49:17Z</dcterms:modified>
</cp:coreProperties>
</file>